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300" yWindow="1520" windowWidth="15000" windowHeight="15360" tabRatio="757" activeTab="0"/>
  </bookViews>
  <sheets>
    <sheet name="ORDER FORM" sheetId="17" r:id="rId1"/>
    <sheet name="Lists" sheetId="12" state="hidden" r:id="rId2"/>
    <sheet name="Validity" sheetId="16" state="hidden" r:id="rId3"/>
    <sheet name="Sizes" sheetId="19" state="hidden" r:id="rId4"/>
    <sheet name="Summary" sheetId="8" r:id="rId5"/>
    <sheet name="CNC Summary" sheetId="10" state="hidden" r:id="rId6"/>
    <sheet name="Cut Specs" sheetId="20" state="hidden" r:id="rId7"/>
    <sheet name="Cut List" sheetId="21" state="hidden" r:id="rId8"/>
    <sheet name="Labels" sheetId="11" state="hidden" r:id="rId9"/>
    <sheet name="Sheet1" sheetId="22" r:id="rId10"/>
  </sheets>
  <definedNames>
    <definedName name="_1__xlnm.Print_Area" localSheetId="5">'CNC Summary'!$C$1:$M$59</definedName>
    <definedName name="_2__xlnm.Print_Titles" localSheetId="7">'Cut List'!$1:$8</definedName>
    <definedName name="c.back.filler">'Lists'!$L$6</definedName>
    <definedName name="c.back.val">'Lists'!$L$4</definedName>
    <definedName name="c.back.weg">'Lists'!$L$5</definedName>
    <definedName name="c.colour">'Lists'!$H$4</definedName>
    <definedName name="c.drill">'Lists'!$S$4</definedName>
    <definedName name="c.mldg1">'Lists'!$AB$4</definedName>
    <definedName name="c.mldg2">'Lists'!$AB$5</definedName>
    <definedName name="c.mldg3">'Lists'!$AB$6</definedName>
    <definedName name="c.mldg4">'Lists'!$AB$7</definedName>
    <definedName name="c.series">'Lists'!$C$4</definedName>
    <definedName name="c.sht1">'Lists'!$AH$4</definedName>
    <definedName name="c.sht2">'Lists'!$AH$5</definedName>
    <definedName name="c.sht3">'Lists'!$AH$6</definedName>
    <definedName name="c.weg1">'Lists'!$AK$4</definedName>
    <definedName name="c.weg2">'Lists'!$AK$5</definedName>
    <definedName name="c.weg3">'Lists'!$AK$6</definedName>
    <definedName name="c.weg4">'Lists'!$AK$7</definedName>
    <definedName name="c.weg5">'Lists'!$AK$8</definedName>
    <definedName name="cf">'Sizes'!$E$3</definedName>
    <definedName name="cfi">'Sizes'!$K$3</definedName>
    <definedName name="d.pl">'Cut Specs'!$J$14</definedName>
    <definedName name="d.pl5">'Cut Specs'!$M$14</definedName>
    <definedName name="d.pw">'Cut Specs'!$I$14</definedName>
    <definedName name="d.pw5">'Cut Specs'!$L$14</definedName>
    <definedName name="d.rl">'Cut Specs'!$G$14</definedName>
    <definedName name="d.sl">'Cut Specs'!$F$14</definedName>
    <definedName name="l.backs">'Lists'!$K$8:$K$9</definedName>
    <definedName name="l.CS00">'Lists'!$G$70:$G$86</definedName>
    <definedName name="l.DE00">'Lists'!$G$28:$G$46</definedName>
    <definedName name="l.DE09">'Lists'!$G$115:$G$121</definedName>
    <definedName name="l.drill">'Lists'!$R$5:$R$8</definedName>
    <definedName name="l.EL00">'Lists'!$G$5:$G$25</definedName>
    <definedName name="l.EL02">'Lists'!$G$99:$G$111</definedName>
    <definedName name="l.fillers">'Lists'!$X$4:$X$11</definedName>
    <definedName name="l.lites.1">'Lists'!$N$5:$N$6</definedName>
    <definedName name="l.lites.8">'Lists'!$N$5:$N$9</definedName>
    <definedName name="l.lites.all">'Lists'!$N$5:$N$13</definedName>
    <definedName name="l.mouldings">'Lists'!$AA$8:$AA$27</definedName>
    <definedName name="l.series">'Lists'!$B$5:$B$13</definedName>
    <definedName name="l.sheets">'Lists'!$AG$8:$AG$40</definedName>
    <definedName name="l.SK00">'Lists'!$G$49:$G$66</definedName>
    <definedName name="l.TR00">'Lists'!$G$90:$G$95</definedName>
    <definedName name="l.TR02">'Lists'!$G$125:$G$127</definedName>
    <definedName name="l.valance">'Lists'!$U$4:$U$7</definedName>
    <definedName name="l.weg.thick">'Lists'!$AJ$11:$AJ$12</definedName>
    <definedName name="s.back.filler">'Lists'!$K$6</definedName>
    <definedName name="s.back.val">'Lists'!$K$4</definedName>
    <definedName name="s.back.weg">'Lists'!$K$5</definedName>
    <definedName name="s.colour">'Lists'!$G$4</definedName>
    <definedName name="s.drill">'Lists'!$R$4</definedName>
    <definedName name="s.mldg1">'Lists'!$AA$4</definedName>
    <definedName name="s.mldg2">'Lists'!$AA$5</definedName>
    <definedName name="s.mldg3">'Lists'!$AA$6</definedName>
    <definedName name="s.mldg4">'Lists'!$AA$7</definedName>
    <definedName name="s.null">" "</definedName>
    <definedName name="s.series">'Lists'!$B$4</definedName>
    <definedName name="s.sht1">'Lists'!$AG$4</definedName>
    <definedName name="s.sht2">'Lists'!$AG$5</definedName>
    <definedName name="s.sht3">'Lists'!$AG$6</definedName>
    <definedName name="s.weg1">'Lists'!$AJ$4</definedName>
    <definedName name="s.weg2">'Lists'!$AJ$5</definedName>
    <definedName name="s.weg3">'Lists'!$AJ$6</definedName>
    <definedName name="s.weg4">'Lists'!$AJ$7</definedName>
    <definedName name="s.weg5">'Lists'!$AJ$8</definedName>
    <definedName name="style.list" localSheetId="0">'Lists'!$B$5:$B$11</definedName>
    <definedName name="t.backs">'Lists'!$K$7:$L$9</definedName>
    <definedName name="t.colour.all">'Lists'!$G$5:$H$127</definedName>
    <definedName name="t.drill">'Lists'!$R$5:$S$8</definedName>
    <definedName name="t.lites.all">'Lists'!$N$5:$P$13</definedName>
    <definedName name="t.mouldings">'Lists'!$AA$8:$AC$27</definedName>
    <definedName name="t.series">'Lists'!$B$5:$C$13</definedName>
    <definedName name="t.sheets">'Lists'!$AG$8:$AH$12</definedName>
    <definedName name="v.colour.mldg1">'Validity'!$B$5</definedName>
    <definedName name="v.colour.mldg2">'Validity'!$B$6</definedName>
    <definedName name="v.colour.mldg3">'Validity'!$B$7</definedName>
    <definedName name="v.colour.mldg4">'Validity'!$B$8</definedName>
    <definedName name="v.colour.series">'Validity'!$B$3</definedName>
    <definedName name="v.colour.sht1">'Validity'!$B$10</definedName>
    <definedName name="v.colour.sht2">'Validity'!$B$11</definedName>
    <definedName name="v.colour.sht3">'Validity'!$B$12</definedName>
    <definedName name="v.colour.weg1">'Validity'!$B$14</definedName>
    <definedName name="v.colour.weg2">'Validity'!$B$15</definedName>
    <definedName name="v.colour.weg3">'Validity'!$B$16</definedName>
    <definedName name="v.colour.weg4">'Validity'!$B$17</definedName>
    <definedName name="v.colour.weg5">'Validity'!$B$18</definedName>
    <definedName name="vt.colour.mldgs">'Validity'!$V$4:$AN$48</definedName>
    <definedName name="vt.colour.series">'Validity'!$G$4:$N$48</definedName>
    <definedName name="vt.colour.sheets">'Validity'!$S$4:$T$48</definedName>
    <definedName name="vt.colour.weg">'Validity'!$P$4:$Q$48</definedName>
    <definedName name="vt.min.size">'Sizes'!$AM$6:$AP$13</definedName>
    <definedName name="vt.mldgs">'Validity'!#REF!</definedName>
    <definedName name="vt.sheets">'Validity'!$S$4:$T$43</definedName>
    <definedName name="vt.size.base">'Sizes'!$Z$8:$AA$22</definedName>
    <definedName name="vt.size.df">'Sizes'!$AD$8:$AE$17</definedName>
    <definedName name="vt.size.fm">'Sizes'!$T$27:$U$32</definedName>
    <definedName name="vt.size.pp">'Sizes'!$AD$22:$AE$31</definedName>
    <definedName name="vt.size.upper">'Sizes'!$T$8:$U$22</definedName>
    <definedName name="vt.weg.thick">'Lists'!$AJ$11:$AK$12</definedName>
  </definedNames>
  <calcPr calcId="130407"/>
  <extLst/>
</workbook>
</file>

<file path=xl/sharedStrings.xml><?xml version="1.0" encoding="utf-8"?>
<sst xmlns="http://schemas.openxmlformats.org/spreadsheetml/2006/main" count="982" uniqueCount="503">
  <si>
    <t>Design</t>
  </si>
  <si>
    <t>Qty</t>
  </si>
  <si>
    <t>FILLERS</t>
  </si>
  <si>
    <t>Height</t>
  </si>
  <si>
    <t>Drilling:</t>
  </si>
  <si>
    <t>List Name &amp; Values</t>
  </si>
  <si>
    <t>colour vs weg1</t>
  </si>
  <si>
    <t>colour vs weg2</t>
  </si>
  <si>
    <t>colour vs weg3</t>
  </si>
  <si>
    <t>colour vs weg4</t>
  </si>
  <si>
    <t>colour vs weg5</t>
  </si>
  <si>
    <t>Qty</t>
  </si>
  <si>
    <t>Width</t>
  </si>
  <si>
    <t>Height</t>
  </si>
  <si>
    <t>MOULDINGS</t>
  </si>
  <si>
    <t>stile\rail</t>
  </si>
  <si>
    <t>edge</t>
  </si>
  <si>
    <t>panel</t>
  </si>
  <si>
    <t>moulding</t>
  </si>
  <si>
    <t>lites</t>
  </si>
  <si>
    <t>shade</t>
  </si>
  <si>
    <t>pkname</t>
  </si>
  <si>
    <t>railsize</t>
  </si>
  <si>
    <t>stilesize</t>
  </si>
  <si>
    <t>Upper Door</t>
  </si>
  <si>
    <t>Base Door</t>
  </si>
  <si>
    <t>Drawer Front</t>
  </si>
  <si>
    <t>Pot &amp; Pan Drawer</t>
  </si>
  <si>
    <t>Valances</t>
  </si>
  <si>
    <t>panelwidth</t>
  </si>
  <si>
    <t>panellength</t>
  </si>
  <si>
    <t>Panel Profile:</t>
  </si>
  <si>
    <t>Stile / Rail:</t>
  </si>
  <si>
    <t>Thickness</t>
  </si>
  <si>
    <t>notes</t>
  </si>
  <si>
    <t>Description</t>
  </si>
  <si>
    <t>Height</t>
  </si>
  <si>
    <t>Contemporary Crown (Poly#WP22)</t>
  </si>
  <si>
    <t>Shaker Crown (Poly#4716)</t>
  </si>
  <si>
    <t>3 1/2" Crown (Poly#4021)</t>
  </si>
  <si>
    <t>Rosette B01</t>
  </si>
  <si>
    <t>Valance / WEG / Filler backs</t>
  </si>
  <si>
    <t>KIT01</t>
  </si>
  <si>
    <t>PP04</t>
  </si>
  <si>
    <t>WP22</t>
  </si>
  <si>
    <t>Mouldings</t>
  </si>
  <si>
    <t>White backs</t>
  </si>
  <si>
    <t>White backs</t>
  </si>
  <si>
    <t>Match/Blended backs</t>
  </si>
  <si>
    <t>Conversion factor from order form sheet input</t>
  </si>
  <si>
    <t>minimum size restriction, etc.</t>
  </si>
  <si>
    <t>Frame doors</t>
  </si>
  <si>
    <t>Mouldings</t>
  </si>
  <si>
    <t>Frame&amp;Mullion</t>
  </si>
  <si>
    <t>Metric Min</t>
  </si>
  <si>
    <t>Cabinetmart Ic.</t>
  </si>
  <si>
    <t>5/8"</t>
  </si>
  <si>
    <t>3/4"</t>
  </si>
  <si>
    <t>FRAME &amp; MULLION DOORS</t>
  </si>
  <si>
    <t>Drill</t>
  </si>
  <si>
    <t>Qty</t>
  </si>
  <si>
    <t>Width</t>
  </si>
  <si>
    <t>Height</t>
  </si>
  <si>
    <t># lites</t>
  </si>
  <si>
    <t>Imperial Min</t>
  </si>
  <si>
    <t>2 1/4"</t>
  </si>
  <si>
    <t>Left</t>
  </si>
  <si>
    <t>Right</t>
  </si>
  <si>
    <t>This sheet contains all of the selection lists for the order form. Above each list are named cells containing the current user selection from the list plus associated values for table lookups.</t>
  </si>
  <si>
    <t>Style:</t>
  </si>
  <si>
    <t>Width</t>
  </si>
  <si>
    <t>Height</t>
  </si>
  <si>
    <t>Rails Length</t>
  </si>
  <si>
    <t>Panel Width</t>
  </si>
  <si>
    <t>Panel Length</t>
  </si>
  <si>
    <t>(Panel Grain Vertical)</t>
  </si>
  <si>
    <t>Edge Profile:</t>
  </si>
  <si>
    <t>Drill:</t>
  </si>
  <si>
    <t>Stile 
Length</t>
  </si>
  <si>
    <t>Design:</t>
  </si>
  <si>
    <t>DWFT</t>
  </si>
  <si>
    <t>Upper</t>
  </si>
  <si>
    <t>Base</t>
  </si>
  <si>
    <t>5 PC</t>
  </si>
  <si>
    <t>Pot &amp; Pan</t>
  </si>
  <si>
    <t>Slab</t>
  </si>
  <si>
    <t>Doors</t>
  </si>
  <si>
    <t>Pot/Pan fronts</t>
  </si>
  <si>
    <t>5 PIECE DRAWER FRONTS</t>
  </si>
  <si>
    <t>POT &amp; PAN DRAWER FRONTS</t>
  </si>
  <si>
    <t>doors</t>
  </si>
  <si>
    <t>po&amp;pan</t>
  </si>
  <si>
    <t>5 Pc Dwft</t>
  </si>
  <si>
    <t>Pot&amp;Pan</t>
  </si>
  <si>
    <t>TOTAL SQ. FT. DOORS &amp; DRAWER FRONTS</t>
  </si>
  <si>
    <t>Type</t>
  </si>
  <si>
    <t>POT &amp; PAN</t>
  </si>
  <si>
    <t>Qty</t>
  </si>
  <si>
    <t>Width</t>
  </si>
  <si>
    <t>Height</t>
  </si>
  <si>
    <t>Style</t>
  </si>
  <si>
    <t>Valance</t>
  </si>
  <si>
    <t>door #</t>
  </si>
  <si>
    <t>dealer Name</t>
  </si>
  <si>
    <t xml:space="preserve">order number </t>
  </si>
  <si>
    <t>quantity</t>
  </si>
  <si>
    <t>tag/po #</t>
  </si>
  <si>
    <t>door type</t>
  </si>
  <si>
    <t>style</t>
  </si>
  <si>
    <t>colour</t>
  </si>
  <si>
    <t>to IMPERIAL</t>
  </si>
  <si>
    <t>Sq. Ft Per Front</t>
  </si>
  <si>
    <t>Sq. Ft Per Piece</t>
  </si>
  <si>
    <t>Type</t>
  </si>
  <si>
    <t>VALIDITY of sizes (1=valid, -1=too small)</t>
  </si>
  <si>
    <t>MIN</t>
  </si>
  <si>
    <t>frame only</t>
  </si>
  <si>
    <t>door</t>
  </si>
  <si>
    <t xml:space="preserve">Slab </t>
  </si>
  <si>
    <t>WEG</t>
  </si>
  <si>
    <t>WEG</t>
  </si>
  <si>
    <t>Filler</t>
  </si>
  <si>
    <t>Filler</t>
  </si>
  <si>
    <t>Kick</t>
  </si>
  <si>
    <t>Kick</t>
  </si>
  <si>
    <t>WEG thickness</t>
  </si>
  <si>
    <t>5/8"</t>
  </si>
  <si>
    <t>REQUIRED FIELD</t>
  </si>
  <si>
    <t>WARNING</t>
  </si>
  <si>
    <t>Left</t>
  </si>
  <si>
    <t>Right</t>
  </si>
  <si>
    <t>Panel Width</t>
  </si>
  <si>
    <t>H</t>
  </si>
  <si>
    <t xml:space="preserve"> </t>
  </si>
  <si>
    <t>2 7/8"</t>
  </si>
  <si>
    <t># lites</t>
  </si>
  <si>
    <t>Mouldings</t>
  </si>
  <si>
    <t>PRESTIGE DOOR ORDER FORM</t>
  </si>
  <si>
    <t>Series</t>
  </si>
  <si>
    <t>Colour</t>
  </si>
  <si>
    <t>Minimums based on chosen selections</t>
  </si>
  <si>
    <t>to METRIC SIZES</t>
  </si>
  <si>
    <t>SHEETS</t>
  </si>
  <si>
    <t>MOULDINGS</t>
  </si>
  <si>
    <t>Height</t>
  </si>
  <si>
    <t>Width</t>
  </si>
  <si>
    <t>Style</t>
  </si>
  <si>
    <t># lites</t>
  </si>
  <si>
    <t>SLAB</t>
  </si>
  <si>
    <t>(1.5 sq. ft. minimum per piece)</t>
  </si>
  <si>
    <t>Style</t>
  </si>
  <si>
    <t># Lites</t>
  </si>
  <si>
    <t>W</t>
  </si>
  <si>
    <t>DRAWER FRONTS</t>
  </si>
  <si>
    <t>VALANCES</t>
  </si>
  <si>
    <t>Frame &amp; Mullion</t>
  </si>
  <si>
    <t>Pot and Pan Fronts</t>
  </si>
  <si>
    <t>UPPER DOORS</t>
  </si>
  <si>
    <t>BASE DOORS</t>
  </si>
  <si>
    <t>DF pot/pan</t>
  </si>
  <si>
    <t>DF 5pc</t>
  </si>
  <si>
    <t>DF slab</t>
  </si>
  <si>
    <t>Sheets</t>
  </si>
  <si>
    <t>DRAWER FRONTS</t>
  </si>
  <si>
    <t>UPPER DOORS</t>
  </si>
  <si>
    <t>QTY</t>
  </si>
  <si>
    <t>TOTAL</t>
  </si>
  <si>
    <t>Upper Doors</t>
  </si>
  <si>
    <t>Base Doors</t>
  </si>
  <si>
    <t>ORDER TOTAL</t>
  </si>
  <si>
    <t>Dealer:</t>
  </si>
  <si>
    <t>Job No.:</t>
  </si>
  <si>
    <t>Tagname:</t>
  </si>
  <si>
    <t>Drill right</t>
  </si>
  <si>
    <t>plus increase for P11</t>
  </si>
  <si>
    <t>(Panel Grain Horizontal)</t>
  </si>
  <si>
    <t>Species:</t>
  </si>
  <si>
    <t>Prov/State</t>
  </si>
  <si>
    <t>Postal/zip</t>
  </si>
  <si>
    <t>NOTES</t>
  </si>
  <si>
    <t>click on field then select</t>
  </si>
  <si>
    <t xml:space="preserve"> option from drop down list</t>
  </si>
  <si>
    <t>width</t>
  </si>
  <si>
    <t>height</t>
  </si>
  <si>
    <t>drilling</t>
  </si>
  <si>
    <t>doorseq</t>
  </si>
  <si>
    <t># frames</t>
  </si>
  <si>
    <t>Sheets</t>
  </si>
  <si>
    <t>TOTAL # DRAWER FRONTS</t>
  </si>
  <si>
    <t>Thick-ness</t>
  </si>
  <si>
    <t>Mouldings</t>
  </si>
  <si>
    <t xml:space="preserve"> invalid combination of options,</t>
  </si>
  <si>
    <t>Pot &amp; Pan Drawers</t>
  </si>
  <si>
    <t>Line</t>
  </si>
  <si>
    <t># of Pieces</t>
  </si>
  <si>
    <t>Sq. Ft Per Door</t>
  </si>
  <si>
    <t>Total Sq Ft</t>
  </si>
  <si>
    <t>Std DF</t>
  </si>
  <si>
    <t>Series</t>
  </si>
  <si>
    <t>EL00</t>
  </si>
  <si>
    <t>MAX</t>
  </si>
  <si>
    <t>Valances</t>
  </si>
  <si>
    <t>Plain</t>
  </si>
  <si>
    <t>Scalloped</t>
  </si>
  <si>
    <t>Roman Arch</t>
  </si>
  <si>
    <t>Qty</t>
  </si>
  <si>
    <t>Stile Length</t>
  </si>
  <si>
    <t>Glass Doors</t>
  </si>
  <si>
    <t>DE00</t>
  </si>
  <si>
    <t>SK00</t>
  </si>
  <si>
    <t>SK00</t>
  </si>
  <si>
    <t>CS00</t>
  </si>
  <si>
    <t>CS00</t>
  </si>
  <si>
    <t>TR00</t>
  </si>
  <si>
    <t>TR00</t>
  </si>
  <si>
    <t>EL02</t>
  </si>
  <si>
    <t>EL02</t>
  </si>
  <si>
    <t>DE09</t>
  </si>
  <si>
    <t>Upper doors</t>
  </si>
  <si>
    <t>Frame &amp; mullion doors</t>
  </si>
  <si>
    <t>DRAWER FRONTS</t>
  </si>
  <si>
    <t>5 PIECE</t>
  </si>
  <si>
    <t>Drill</t>
  </si>
  <si>
    <t>Qty</t>
  </si>
  <si>
    <t>Width</t>
  </si>
  <si>
    <t>Height</t>
  </si>
  <si>
    <t>DRAWER FRONTS</t>
  </si>
  <si>
    <t>SLAB</t>
  </si>
  <si>
    <t>Qty</t>
  </si>
  <si>
    <t>Width</t>
  </si>
  <si>
    <t>Fax: (519) 685-7283</t>
  </si>
  <si>
    <t>Email: info@nuboldinc.com</t>
  </si>
  <si>
    <t>Requested Ship Date</t>
  </si>
  <si>
    <t>Current selections</t>
  </si>
  <si>
    <t>Description</t>
  </si>
  <si>
    <t># of lites</t>
  </si>
  <si>
    <t>Panel Length</t>
  </si>
  <si>
    <t>For current selection</t>
  </si>
  <si>
    <t>F &amp; M</t>
  </si>
  <si>
    <t>design</t>
  </si>
  <si>
    <t>SLAB</t>
  </si>
  <si>
    <t>POT&amp;PAN</t>
  </si>
  <si>
    <t>This sheet contains the metric sizes of all pieces for use in creating cut lists, with a size check vailidty associated with each entry. The min sizes are contained in the size table at the right of this sheet.</t>
  </si>
  <si>
    <t>Requested Ship Date</t>
  </si>
  <si>
    <t>5 Pc Front</t>
  </si>
  <si>
    <t>Frame/Mullion</t>
  </si>
  <si>
    <t>Qty</t>
  </si>
  <si>
    <t>Upper doors</t>
  </si>
  <si>
    <t>Base doors</t>
  </si>
  <si>
    <t>BASE DOORS</t>
  </si>
  <si>
    <t>Hinges</t>
  </si>
  <si>
    <t>Details:</t>
  </si>
  <si>
    <t>SHIP TO</t>
  </si>
  <si>
    <t>Drill left</t>
  </si>
  <si>
    <t>Phone</t>
  </si>
  <si>
    <t>VALANCES</t>
  </si>
  <si>
    <t>FRAME &amp; MULLION DOORS</t>
  </si>
  <si>
    <t>Requested</t>
  </si>
  <si>
    <t>Ship Date</t>
  </si>
  <si>
    <t>Dealer</t>
  </si>
  <si>
    <t>PO# / Tag</t>
  </si>
  <si>
    <t>TOTAL # DOORS</t>
  </si>
  <si>
    <t>Drawerfronts - 5 Piece</t>
  </si>
  <si>
    <t>Drawerfronts - Slab</t>
  </si>
  <si>
    <t>Nubold Industries Inc.</t>
  </si>
  <si>
    <t>Stiles</t>
  </si>
  <si>
    <t>Rails</t>
  </si>
  <si>
    <t>with backs</t>
  </si>
  <si>
    <t>Bourbon Cherry</t>
  </si>
  <si>
    <t>Bourbon Cherry</t>
  </si>
  <si>
    <t>Cherry Blossom</t>
  </si>
  <si>
    <t>Cherry Blossom</t>
  </si>
  <si>
    <t>Chocolate Pear</t>
  </si>
  <si>
    <t>Chocolate Pear</t>
  </si>
  <si>
    <t>Dark Walnut</t>
  </si>
  <si>
    <t>Dark Walnut</t>
  </si>
  <si>
    <t>Libretti</t>
  </si>
  <si>
    <t>Libretti</t>
  </si>
  <si>
    <t>Natural Walnut</t>
  </si>
  <si>
    <t>Single Light Valance (#2100)</t>
  </si>
  <si>
    <t xml:space="preserve"> Std DF</t>
  </si>
  <si>
    <t>Square Door Pot &amp; Pan DF</t>
  </si>
  <si>
    <t>Frame &amp; Mullion Doors</t>
  </si>
  <si>
    <t>Panel Length</t>
  </si>
  <si>
    <t>Rail Length</t>
  </si>
  <si>
    <t>Panel Width</t>
  </si>
  <si>
    <t>Natural Walnut</t>
  </si>
  <si>
    <t>Rustik Cherry</t>
  </si>
  <si>
    <t>Rustik Cherry</t>
  </si>
  <si>
    <t>Secret Maple</t>
  </si>
  <si>
    <t>Secret Maple</t>
  </si>
  <si>
    <t>Summerflame</t>
  </si>
  <si>
    <t>Summerflame</t>
  </si>
  <si>
    <t>Tobacco Cherry</t>
  </si>
  <si>
    <t>Tobacco Cherry</t>
  </si>
  <si>
    <t>Tuxedo</t>
  </si>
  <si>
    <t>Tuxedo</t>
  </si>
  <si>
    <t>Drilling</t>
  </si>
  <si>
    <t>Base doors</t>
  </si>
  <si>
    <t>Pot &amp; Pan drawers</t>
  </si>
  <si>
    <t>Order date</t>
  </si>
  <si>
    <t>Job #</t>
  </si>
  <si>
    <r>
      <t>NOTE 1:</t>
    </r>
    <r>
      <rPr>
        <sz val="10"/>
        <rFont val="Arial"/>
        <family val="2"/>
      </rPr>
      <t xml:space="preserve"> All lists and tables are named for use on other sheets. Any modifications made to size of lists or tables requires the corresponding modification to their names.</t>
    </r>
  </si>
  <si>
    <t>TOTALS</t>
  </si>
  <si>
    <t>This sheet contains validity tables for all of the combinations of user selections of styles, species, designs, etc. Value 0 = INVALID, 1 =  Valid. Lookups are done based on the names selection values from the lists sheet. Validity values are placed in named cells at the left of this sheet.</t>
  </si>
  <si>
    <t>colour vs series</t>
  </si>
  <si>
    <t>Zambukka</t>
  </si>
  <si>
    <t>SK00</t>
  </si>
  <si>
    <t>CS00</t>
  </si>
  <si>
    <t>TR00</t>
  </si>
  <si>
    <t>Custom drilling</t>
  </si>
  <si>
    <r>
      <t>NOTE:</t>
    </r>
    <r>
      <rPr>
        <sz val="10"/>
        <rFont val="Arial"/>
        <family val="2"/>
      </rPr>
      <t xml:space="preserve"> All lists and tables are named for use on other sheets. Any modifications made to size of lists or tables requires the corresponding modification to their names.</t>
    </r>
  </si>
  <si>
    <t>Enter minimums in imperial ONLY!</t>
  </si>
  <si>
    <r>
      <t xml:space="preserve">This table defines the </t>
    </r>
    <r>
      <rPr>
        <b/>
        <sz val="10"/>
        <rFont val="Arial"/>
        <family val="2"/>
      </rPr>
      <t>reductions</t>
    </r>
    <r>
      <rPr>
        <sz val="10"/>
        <rFont val="Arial"/>
        <family val="2"/>
      </rPr>
      <t xml:space="preserve"> from the door/front sizes for the cut lists based on selected stile/rail. Use METRIC ONLY!</t>
    </r>
  </si>
  <si>
    <t>EL02</t>
  </si>
  <si>
    <t>DE09</t>
  </si>
  <si>
    <t>colour vs sht1</t>
  </si>
  <si>
    <t>colour vs sht2</t>
  </si>
  <si>
    <t>colour vs sht3</t>
  </si>
  <si>
    <t>SHEETS</t>
  </si>
  <si>
    <t>colour</t>
  </si>
  <si>
    <t>colour</t>
  </si>
  <si>
    <t>Series</t>
  </si>
  <si>
    <t>DE00</t>
  </si>
  <si>
    <t>2 1/4"</t>
  </si>
  <si>
    <t>2 1/2"</t>
  </si>
  <si>
    <t>2 7/8"</t>
  </si>
  <si>
    <t>Wild Apple/Candlelight</t>
  </si>
  <si>
    <t>WEGs</t>
  </si>
  <si>
    <t>5/8"</t>
  </si>
  <si>
    <t>3/4"</t>
  </si>
  <si>
    <t>Wild Apple/Candlelight</t>
  </si>
  <si>
    <t>Dk Walnut w/Ebony Glaze</t>
  </si>
  <si>
    <t>EL00</t>
  </si>
  <si>
    <t>DE00</t>
  </si>
  <si>
    <t>SK00</t>
  </si>
  <si>
    <t>DE09</t>
  </si>
  <si>
    <t>2 1/4"</t>
  </si>
  <si>
    <t>Door &amp; Pot/Pan</t>
  </si>
  <si>
    <t>Rail width</t>
  </si>
  <si>
    <t>Std Drawer Front</t>
  </si>
  <si>
    <t>Std drawer fronts</t>
  </si>
  <si>
    <t>std df</t>
  </si>
  <si>
    <t>Series:</t>
  </si>
  <si>
    <t>Colour:</t>
  </si>
  <si>
    <t>Pot &amp; Pan</t>
  </si>
  <si>
    <t>Cascade White</t>
  </si>
  <si>
    <t>Noce V</t>
  </si>
  <si>
    <t>Pearwood</t>
  </si>
  <si>
    <t>Port Maple</t>
  </si>
  <si>
    <t>Wenge</t>
  </si>
  <si>
    <t>White Ash</t>
  </si>
  <si>
    <t>Almond</t>
  </si>
  <si>
    <t>Black Crystal</t>
  </si>
  <si>
    <t>Brushed Aluminum</t>
  </si>
  <si>
    <t>Solar Oak</t>
  </si>
  <si>
    <t>Sycamore</t>
  </si>
  <si>
    <t>High Gloss White</t>
  </si>
  <si>
    <t>(1.5 sq. ft. minimum per piece)</t>
  </si>
  <si>
    <t>(1.0 sq. ft. minimum per piece)</t>
  </si>
  <si>
    <t>Standard drilling</t>
  </si>
  <si>
    <t>schedule</t>
  </si>
  <si>
    <t>grade</t>
  </si>
  <si>
    <t>TR02</t>
  </si>
  <si>
    <t>TR02</t>
  </si>
  <si>
    <t>Colour</t>
  </si>
  <si>
    <t>Antique White</t>
  </si>
  <si>
    <t>Antique White</t>
  </si>
  <si>
    <t>Antique Whitewash</t>
  </si>
  <si>
    <t>Antique Whitewash</t>
  </si>
  <si>
    <t>No drilling</t>
  </si>
  <si>
    <t>City</t>
  </si>
  <si>
    <t>Drilling</t>
  </si>
  <si>
    <t>Address</t>
  </si>
  <si>
    <t>Valance</t>
  </si>
  <si>
    <t>Drill Qty</t>
  </si>
  <si>
    <r>
      <t>IMPERIAL</t>
    </r>
    <r>
      <rPr>
        <sz val="14"/>
        <rFont val="Arial"/>
        <family val="2"/>
      </rPr>
      <t xml:space="preserve"> - all measurements in inches</t>
    </r>
  </si>
  <si>
    <t>Alpine White</t>
  </si>
  <si>
    <t>std drawer fronts</t>
  </si>
  <si>
    <t>Style</t>
  </si>
  <si>
    <t>Fillers</t>
  </si>
  <si>
    <t>Plain</t>
  </si>
  <si>
    <t>WEGs</t>
  </si>
  <si>
    <t>Fillers</t>
  </si>
  <si>
    <t>Kicks</t>
  </si>
  <si>
    <t>WEGs</t>
  </si>
  <si>
    <t>FILLERS</t>
  </si>
  <si>
    <t>KICKS</t>
  </si>
  <si>
    <t>Fillers</t>
  </si>
  <si>
    <t>Outside Corner (#114)</t>
  </si>
  <si>
    <t>45° Outside Corner (#115)</t>
  </si>
  <si>
    <t>90° Outside Corner (#116)</t>
  </si>
  <si>
    <t>2 1/2" Crown (#146)</t>
  </si>
  <si>
    <t>Cove (#398)</t>
  </si>
  <si>
    <t>2"</t>
  </si>
  <si>
    <t>Single Light Valance (Poly#4022)</t>
  </si>
  <si>
    <t>2 x 8' Vinyl with PSA</t>
  </si>
  <si>
    <t>4 x 8' Vinyl with PSA</t>
  </si>
  <si>
    <t>Laminate</t>
  </si>
  <si>
    <t>Laminate with PSA</t>
  </si>
  <si>
    <t>Phone: (519) 686-8820 / Toll Free: 1-800-265-0933</t>
  </si>
  <si>
    <t>Carnival</t>
  </si>
  <si>
    <t>Samba</t>
  </si>
  <si>
    <t>Fresco</t>
  </si>
  <si>
    <t>Ember</t>
  </si>
  <si>
    <t>Silva</t>
  </si>
  <si>
    <t>Corner Crown (#515)</t>
  </si>
  <si>
    <t>Double Shoe (#3154)</t>
  </si>
  <si>
    <t>Inside Corner (#3155)</t>
  </si>
  <si>
    <t>Double Light Valance (#4200)</t>
  </si>
  <si>
    <t>Quarter Round (#5174)</t>
  </si>
  <si>
    <t>Scribe (#6254)</t>
  </si>
  <si>
    <t>Double Scribe (#6260)</t>
  </si>
  <si>
    <t>Shaker Crown (#KIT01)</t>
  </si>
  <si>
    <t>3 1/2" Crown (#PP04)</t>
  </si>
  <si>
    <t>Laminate</t>
  </si>
  <si>
    <t>plain/PSA</t>
  </si>
  <si>
    <t>Brazilian Walnut</t>
  </si>
  <si>
    <t>Samira Maple</t>
  </si>
  <si>
    <t>High Gloss Black</t>
  </si>
  <si>
    <t>Sumrflm/Ebony</t>
  </si>
  <si>
    <t>Wht Laqr/Coffee Crm</t>
  </si>
  <si>
    <t>Scrt Mpl/Coffee Crm</t>
  </si>
  <si>
    <t>Natl Wal/Cocoa</t>
  </si>
  <si>
    <t>Drk Wal/Ebony</t>
  </si>
  <si>
    <t>Job #:</t>
  </si>
  <si>
    <t>Sanding:</t>
  </si>
  <si>
    <t>Finishing:</t>
  </si>
  <si>
    <t>Applied Mldng:</t>
  </si>
  <si>
    <t>TR02</t>
  </si>
  <si>
    <t>White Chocolate</t>
  </si>
  <si>
    <t>Summer Breeze</t>
  </si>
  <si>
    <t>Libretti Link 25</t>
  </si>
  <si>
    <t>Antique White Phenolic</t>
  </si>
  <si>
    <t>Antique White Phenolic / PSA</t>
  </si>
  <si>
    <t>Bourbon Cherry Phenolic</t>
  </si>
  <si>
    <t>Bourbon Cherry Phenolic / PSA</t>
  </si>
  <si>
    <t>Carnival Link 25</t>
  </si>
  <si>
    <t>Chocolate Pear Link 25</t>
  </si>
  <si>
    <t>Dark Walnut Phenolic</t>
  </si>
  <si>
    <t>Dark Walnut Phenolic / PSA</t>
  </si>
  <si>
    <t>Ember Link 25</t>
  </si>
  <si>
    <t>Fresco Link 25</t>
  </si>
  <si>
    <t>Natural Walnut Phenolic</t>
  </si>
  <si>
    <t>Natural Walnut Phenolic / PSA</t>
  </si>
  <si>
    <t>Rustik Cherry Laminate</t>
  </si>
  <si>
    <t>Rustik Cherry Laminate / PSA</t>
  </si>
  <si>
    <t>Secret Maple Phenolic</t>
  </si>
  <si>
    <t>Secret Maple Phenolic / PSA</t>
  </si>
  <si>
    <t>Summerflame Link 25</t>
  </si>
  <si>
    <t>Tobacco Cherry Laminate</t>
  </si>
  <si>
    <t>Tobacco Cherry Laminate / PSA</t>
  </si>
  <si>
    <t>White Lacquer Phenolic</t>
  </si>
  <si>
    <t>White Lacquer Phenolic / PSA</t>
  </si>
  <si>
    <t>Samba Link 25</t>
  </si>
  <si>
    <t>Silva Link 25</t>
  </si>
  <si>
    <t>Antique Whitewash Link 25</t>
  </si>
  <si>
    <t>Summer Breeze Link 25</t>
  </si>
  <si>
    <t>Candlelight Laminate</t>
  </si>
  <si>
    <t>Candlelight Laminate / PSA</t>
  </si>
  <si>
    <t>1/4" Melamine Panels</t>
  </si>
  <si>
    <t xml:space="preserve"> WEGS/Kicks</t>
  </si>
  <si>
    <t>(1.5 sq. ft. minimum per piece)</t>
  </si>
  <si>
    <t xml:space="preserve">Nubold is notresponsible for damages to goods incurred during shipping. </t>
  </si>
  <si>
    <t>WEGs/Kicks</t>
  </si>
  <si>
    <t>Rev. April 2015</t>
  </si>
  <si>
    <t>Nat Walnut w/Cocoa Glaze</t>
  </si>
  <si>
    <t>Secret Mpl w/Coffee Crm Glaze</t>
  </si>
  <si>
    <t>Summerflame w/Ebony Glaze</t>
  </si>
  <si>
    <t>Wht Lacquer w/Coffee Crm Glaze</t>
  </si>
  <si>
    <t>EL00</t>
  </si>
  <si>
    <t>DE00</t>
  </si>
  <si>
    <t>Wild Apple/Candlelight</t>
  </si>
  <si>
    <t>EL02</t>
  </si>
  <si>
    <t>DE09</t>
  </si>
  <si>
    <t>Fluted F01</t>
  </si>
  <si>
    <t>Fluted F02</t>
  </si>
  <si>
    <t>Fluted F03</t>
  </si>
  <si>
    <t>Fluted F02-R2</t>
  </si>
  <si>
    <t>Fluted F03-R2</t>
  </si>
  <si>
    <t>White Lacquer</t>
  </si>
  <si>
    <t>White Lacquer</t>
  </si>
  <si>
    <t>Zambukka</t>
  </si>
  <si>
    <t>Raw MDF</t>
  </si>
  <si>
    <t>Colours</t>
  </si>
  <si>
    <t>EL00</t>
  </si>
  <si>
    <t>DE00</t>
  </si>
  <si>
    <t>SK00</t>
  </si>
  <si>
    <t>CS00</t>
  </si>
  <si>
    <t>TR00</t>
  </si>
  <si>
    <t>frame only</t>
  </si>
  <si>
    <t>Prestige Series</t>
  </si>
  <si>
    <t>RTF PSA</t>
  </si>
  <si>
    <t>0 = N/A</t>
  </si>
  <si>
    <t>1 = white back only</t>
  </si>
  <si>
    <t>2 = matching back avail.</t>
  </si>
  <si>
    <t>3 = blended back avail</t>
  </si>
  <si>
    <t>colour vs mldg 1</t>
  </si>
  <si>
    <t>colour vs mldg 2</t>
  </si>
  <si>
    <t>colour vs mldg 3</t>
  </si>
  <si>
    <t>colour vs mldg 4</t>
  </si>
  <si>
    <t>Sheets</t>
  </si>
  <si>
    <t>DE09</t>
  </si>
</sst>
</file>

<file path=xl/styles.xml><?xml version="1.0" encoding="utf-8"?>
<styleSheet xmlns="http://schemas.openxmlformats.org/spreadsheetml/2006/main">
  <numFmts count="3">
    <numFmt numFmtId="164" formatCode="#\ ??/16"/>
    <numFmt numFmtId="165" formatCode="0.0000"/>
    <numFmt numFmtId="166" formatCode="[$-409]d\-mmm\-yy;@"/>
  </numFmts>
  <fonts count="22">
    <font>
      <sz val="10"/>
      <name val="Arial"/>
      <family val="2"/>
    </font>
    <font>
      <b/>
      <sz val="10"/>
      <name val="Arial"/>
      <family val="2"/>
    </font>
    <font>
      <sz val="11"/>
      <color indexed="9"/>
      <name val="Arial"/>
      <family val="2"/>
    </font>
    <font>
      <sz val="14"/>
      <name val="Arial"/>
      <family val="2"/>
    </font>
    <font>
      <sz val="12"/>
      <name val="Arial"/>
      <family val="2"/>
    </font>
    <font>
      <sz val="12"/>
      <color indexed="9"/>
      <name val="Arial"/>
      <family val="2"/>
    </font>
    <font>
      <sz val="10"/>
      <color indexed="9"/>
      <name val="Arial"/>
      <family val="2"/>
    </font>
    <font>
      <sz val="11"/>
      <name val="Arial"/>
      <family val="2"/>
    </font>
    <font>
      <sz val="16"/>
      <name val="Arial"/>
      <family val="2"/>
    </font>
    <font>
      <b/>
      <sz val="16"/>
      <name val="Arial"/>
      <family val="2"/>
    </font>
    <font>
      <b/>
      <sz val="12"/>
      <name val="Arial"/>
      <family val="2"/>
    </font>
    <font>
      <b/>
      <sz val="16"/>
      <color indexed="9"/>
      <name val="Arial"/>
      <family val="2"/>
    </font>
    <font>
      <sz val="8"/>
      <name val="Arial"/>
      <family val="2"/>
    </font>
    <font>
      <sz val="8"/>
      <name val="Verdana"/>
      <family val="2"/>
    </font>
    <font>
      <sz val="14"/>
      <color indexed="9"/>
      <name val="Arial"/>
      <family val="2"/>
    </font>
    <font>
      <sz val="9"/>
      <name val="Arial"/>
      <family val="2"/>
    </font>
    <font>
      <b/>
      <u val="single"/>
      <sz val="10"/>
      <name val="Arial"/>
      <family val="2"/>
    </font>
    <font>
      <b/>
      <sz val="14"/>
      <name val="Arial"/>
      <family val="2"/>
    </font>
    <font>
      <b/>
      <sz val="11"/>
      <name val="Arial"/>
      <family val="2"/>
    </font>
    <font>
      <u val="single"/>
      <sz val="10"/>
      <color indexed="12"/>
      <name val="Arial"/>
      <family val="2"/>
    </font>
    <font>
      <u val="single"/>
      <sz val="10"/>
      <color indexed="20"/>
      <name val="Arial"/>
      <family val="2"/>
    </font>
    <font>
      <b/>
      <sz val="22"/>
      <name val="IDAutomationHC39XXL"/>
      <family val="2"/>
    </font>
  </fonts>
  <fills count="11">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s>
  <borders count="53">
    <border>
      <left/>
      <right/>
      <top/>
      <bottom/>
      <diagonal/>
    </border>
    <border>
      <left/>
      <right/>
      <top style="thin"/>
      <bottom style="thin"/>
    </border>
    <border>
      <left style="thin"/>
      <right style="thin"/>
      <top style="thin"/>
      <bottom style="thin"/>
    </border>
    <border>
      <left/>
      <right/>
      <top style="thin"/>
      <bottom/>
    </border>
    <border>
      <left/>
      <right/>
      <top/>
      <bottom style="thin"/>
    </border>
    <border>
      <left/>
      <right style="thin"/>
      <top style="thin"/>
      <bottom style="thin"/>
    </border>
    <border>
      <left style="thin"/>
      <right/>
      <top style="thin"/>
      <bottom style="thin"/>
    </border>
    <border>
      <left style="thin"/>
      <right style="thin"/>
      <top/>
      <bottom style="thin"/>
    </border>
    <border>
      <left style="thin"/>
      <right style="thin"/>
      <top style="thin"/>
      <bottom/>
    </border>
    <border>
      <left/>
      <right/>
      <top style="medium"/>
      <bottom style="medium"/>
    </border>
    <border>
      <left style="thin"/>
      <right/>
      <top/>
      <bottom/>
    </border>
    <border>
      <left style="thin"/>
      <right style="thin"/>
      <top/>
      <bottom/>
    </border>
    <border>
      <left style="medium"/>
      <right/>
      <top style="medium"/>
      <bottom style="medium"/>
    </border>
    <border>
      <left style="medium"/>
      <right style="thin"/>
      <top style="thin"/>
      <bottom style="thin"/>
    </border>
    <border>
      <left style="medium"/>
      <right style="thin"/>
      <top style="thin"/>
      <bottom style="medium"/>
    </border>
    <border>
      <left/>
      <right style="medium"/>
      <top/>
      <bottom/>
    </border>
    <border>
      <left style="thin"/>
      <right style="medium"/>
      <top style="thin"/>
      <bottom style="thin"/>
    </border>
    <border>
      <left style="thin"/>
      <right style="thin"/>
      <top style="thin"/>
      <bottom style="medium"/>
    </border>
    <border>
      <left/>
      <right/>
      <top/>
      <bottom style="medium"/>
    </border>
    <border>
      <left/>
      <right/>
      <top/>
      <bottom style="double"/>
    </border>
    <border>
      <left style="thin"/>
      <right style="medium"/>
      <top style="thin"/>
      <bottom style="medium"/>
    </border>
    <border>
      <left style="thin"/>
      <right style="medium"/>
      <top style="medium"/>
      <bottom style="medium"/>
    </border>
    <border>
      <left/>
      <right style="medium"/>
      <top style="medium"/>
      <bottom style="medium"/>
    </border>
    <border>
      <left style="medium"/>
      <right style="medium"/>
      <top style="medium"/>
      <bottom style="medium"/>
    </border>
    <border>
      <left style="thin"/>
      <right style="medium"/>
      <top style="thin"/>
      <bottom/>
    </border>
    <border>
      <left style="thin"/>
      <right style="medium"/>
      <top/>
      <bottom style="thin"/>
    </border>
    <border>
      <left style="medium"/>
      <right/>
      <top/>
      <bottom/>
    </border>
    <border>
      <left style="medium"/>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style="thin"/>
      <bottom/>
    </border>
    <border>
      <left/>
      <right style="medium"/>
      <top style="thin"/>
      <bottom/>
    </border>
    <border>
      <left style="thin"/>
      <right/>
      <top/>
      <bottom style="thin"/>
    </border>
    <border>
      <left/>
      <right style="medium"/>
      <top/>
      <bottom style="thin"/>
    </border>
    <border>
      <left/>
      <right style="medium"/>
      <top style="thin"/>
      <bottom style="thin"/>
    </border>
    <border>
      <left/>
      <right style="thin"/>
      <top/>
      <bottom/>
    </border>
    <border>
      <left style="thin"/>
      <right/>
      <top style="thin"/>
      <bottom style="medium"/>
    </border>
    <border>
      <left/>
      <right style="thin"/>
      <top style="thin"/>
      <bottom style="medium"/>
    </border>
    <border>
      <left/>
      <right style="thin"/>
      <top/>
      <bottom style="thin"/>
    </border>
    <border>
      <left/>
      <right style="thin"/>
      <top style="thin"/>
      <bottom/>
    </border>
    <border>
      <left style="medium"/>
      <right/>
      <top style="medium"/>
      <bottom style="thin"/>
    </border>
    <border>
      <left/>
      <right/>
      <top style="medium"/>
      <bottom style="thin"/>
    </border>
    <border>
      <left/>
      <right style="medium"/>
      <top style="medium"/>
      <bottom style="thin"/>
    </border>
    <border>
      <left/>
      <right style="medium"/>
      <top style="thin"/>
      <bottom style="medium"/>
    </border>
    <border>
      <left style="medium"/>
      <right style="thin"/>
      <top style="thin"/>
      <bottom/>
    </border>
    <border>
      <left style="medium"/>
      <right style="thin"/>
      <top/>
      <bottom style="thin"/>
    </border>
    <border>
      <left style="thin"/>
      <right style="medium"/>
      <top/>
      <bottom/>
    </border>
    <border>
      <left style="medium"/>
      <right/>
      <top style="thin"/>
      <bottom style="thin"/>
    </border>
    <border>
      <left/>
      <right/>
      <top style="thin"/>
      <bottom style="medium"/>
    </border>
    <border>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624">
    <xf numFmtId="0" fontId="0" fillId="0" borderId="0" xfId="0"/>
    <xf numFmtId="0" fontId="0" fillId="0" borderId="0" xfId="0" applyFont="1"/>
    <xf numFmtId="0" fontId="0" fillId="0" borderId="0" xfId="0" applyBorder="1" applyProtection="1">
      <protection/>
    </xf>
    <xf numFmtId="0" fontId="0" fillId="0" borderId="0" xfId="0" applyBorder="1"/>
    <xf numFmtId="0" fontId="1" fillId="0" borderId="0" xfId="0" applyFont="1" applyBorder="1" applyProtection="1">
      <protection/>
    </xf>
    <xf numFmtId="0" fontId="0" fillId="0" borderId="0" xfId="0" applyBorder="1" applyAlignment="1" applyProtection="1">
      <alignment horizontal="center"/>
      <protection/>
    </xf>
    <xf numFmtId="0" fontId="0" fillId="0" borderId="0" xfId="0" applyBorder="1" applyAlignment="1" applyProtection="1">
      <alignment horizontal="left"/>
      <protection/>
    </xf>
    <xf numFmtId="2" fontId="0" fillId="0" borderId="0" xfId="0" applyNumberFormat="1" applyBorder="1" applyProtection="1">
      <protection/>
    </xf>
    <xf numFmtId="0" fontId="8" fillId="0" borderId="0" xfId="0" applyFont="1"/>
    <xf numFmtId="0" fontId="9" fillId="0" borderId="0" xfId="0" applyFont="1" applyBorder="1" applyProtection="1">
      <protection/>
    </xf>
    <xf numFmtId="0" fontId="8" fillId="0" borderId="0" xfId="0" applyFont="1" applyBorder="1"/>
    <xf numFmtId="0" fontId="8" fillId="0" borderId="1" xfId="0" applyFont="1" applyBorder="1"/>
    <xf numFmtId="0" fontId="9" fillId="0" borderId="1" xfId="0" applyFont="1" applyBorder="1"/>
    <xf numFmtId="1" fontId="8" fillId="0" borderId="2" xfId="0" applyNumberFormat="1" applyFont="1" applyBorder="1"/>
    <xf numFmtId="0" fontId="9" fillId="0" borderId="0" xfId="0" applyFont="1" applyBorder="1"/>
    <xf numFmtId="13" fontId="8" fillId="0" borderId="0" xfId="0" applyNumberFormat="1" applyFont="1" applyBorder="1"/>
    <xf numFmtId="0" fontId="0" fillId="0" borderId="0" xfId="0" applyAlignment="1">
      <alignment horizontal="center" wrapText="1"/>
    </xf>
    <xf numFmtId="13" fontId="0" fillId="0" borderId="0" xfId="0" applyNumberFormat="1"/>
    <xf numFmtId="2" fontId="0" fillId="0" borderId="0" xfId="0" applyNumberFormat="1"/>
    <xf numFmtId="0" fontId="0" fillId="0" borderId="0" xfId="0" applyAlignment="1">
      <alignment horizontal="right"/>
    </xf>
    <xf numFmtId="0" fontId="1" fillId="0" borderId="0" xfId="0" applyFont="1"/>
    <xf numFmtId="164" fontId="8" fillId="0" borderId="0" xfId="0" applyNumberFormat="1" applyFont="1" applyBorder="1"/>
    <xf numFmtId="1" fontId="8" fillId="0" borderId="0" xfId="0" applyNumberFormat="1" applyFont="1" applyBorder="1"/>
    <xf numFmtId="0" fontId="8" fillId="0" borderId="0" xfId="0" applyNumberFormat="1" applyFont="1" applyBorder="1"/>
    <xf numFmtId="0" fontId="8" fillId="0" borderId="1" xfId="0" applyNumberFormat="1" applyFont="1" applyBorder="1"/>
    <xf numFmtId="0" fontId="8" fillId="0" borderId="0" xfId="0" applyFont="1" applyAlignment="1">
      <alignment horizontal="center"/>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NumberFormat="1" applyFont="1" applyAlignment="1">
      <alignment horizontal="center"/>
    </xf>
    <xf numFmtId="1" fontId="8" fillId="0" borderId="2" xfId="0" applyNumberFormat="1" applyFont="1" applyBorder="1" applyAlignment="1">
      <alignment horizontal="center"/>
    </xf>
    <xf numFmtId="13" fontId="8" fillId="0" borderId="3" xfId="0" applyNumberFormat="1" applyFont="1" applyBorder="1"/>
    <xf numFmtId="13" fontId="8" fillId="0" borderId="4" xfId="0" applyNumberFormat="1" applyFont="1" applyBorder="1"/>
    <xf numFmtId="0" fontId="8" fillId="0" borderId="0" xfId="0" applyFont="1" applyBorder="1" applyAlignment="1" applyProtection="1">
      <alignment horizontal="left"/>
      <protection/>
    </xf>
    <xf numFmtId="0" fontId="8" fillId="0" borderId="4" xfId="0" applyFont="1" applyBorder="1"/>
    <xf numFmtId="0" fontId="8" fillId="0" borderId="0" xfId="0" applyNumberFormat="1" applyFont="1"/>
    <xf numFmtId="1" fontId="8" fillId="0" borderId="5" xfId="0" applyNumberFormat="1" applyFont="1" applyBorder="1"/>
    <xf numFmtId="1" fontId="4" fillId="0" borderId="0" xfId="0" applyNumberFormat="1" applyFont="1"/>
    <xf numFmtId="1" fontId="10" fillId="0" borderId="6" xfId="0" applyNumberFormat="1" applyFont="1" applyBorder="1"/>
    <xf numFmtId="1" fontId="4" fillId="0" borderId="1" xfId="0" applyNumberFormat="1" applyFont="1" applyBorder="1"/>
    <xf numFmtId="1" fontId="4" fillId="0" borderId="5" xfId="0" applyNumberFormat="1" applyFont="1" applyBorder="1"/>
    <xf numFmtId="1" fontId="4" fillId="0" borderId="0" xfId="0" applyNumberFormat="1" applyFont="1" applyBorder="1"/>
    <xf numFmtId="1" fontId="4" fillId="0" borderId="1" xfId="0" applyNumberFormat="1" applyFont="1" applyBorder="1" applyAlignment="1" applyProtection="1">
      <alignment horizontal="left"/>
      <protection/>
    </xf>
    <xf numFmtId="1" fontId="10" fillId="0" borderId="6" xfId="0" applyNumberFormat="1" applyFont="1" applyBorder="1" applyProtection="1">
      <protection/>
    </xf>
    <xf numFmtId="1" fontId="4" fillId="0" borderId="0" xfId="0" applyNumberFormat="1" applyFont="1" applyBorder="1" applyAlignment="1" applyProtection="1">
      <alignment horizontal="left"/>
      <protection/>
    </xf>
    <xf numFmtId="1" fontId="4" fillId="0" borderId="0" xfId="0" applyNumberFormat="1" applyFont="1" applyAlignment="1">
      <alignment horizontal="center" wrapText="1"/>
    </xf>
    <xf numFmtId="1" fontId="4" fillId="0" borderId="2" xfId="0" applyNumberFormat="1" applyFont="1" applyBorder="1" applyAlignment="1" applyProtection="1">
      <alignment horizontal="center"/>
      <protection/>
    </xf>
    <xf numFmtId="1" fontId="4" fillId="0" borderId="2" xfId="0" applyNumberFormat="1" applyFont="1" applyBorder="1"/>
    <xf numFmtId="1" fontId="4" fillId="0" borderId="0" xfId="0" applyNumberFormat="1" applyFont="1" applyBorder="1" applyProtection="1">
      <protection/>
    </xf>
    <xf numFmtId="1" fontId="4" fillId="0" borderId="0" xfId="0" applyNumberFormat="1" applyFont="1" applyBorder="1" applyAlignment="1" applyProtection="1">
      <alignment horizontal="center"/>
      <protection/>
    </xf>
    <xf numFmtId="1" fontId="4" fillId="0" borderId="0" xfId="0" applyNumberFormat="1" applyFont="1" applyAlignment="1">
      <alignment horizontal="right"/>
    </xf>
    <xf numFmtId="0" fontId="4" fillId="0" borderId="0" xfId="0" applyFont="1"/>
    <xf numFmtId="1" fontId="4" fillId="0" borderId="7" xfId="0" applyNumberFormat="1" applyFont="1" applyBorder="1" applyAlignment="1">
      <alignment horizontal="center" wrapText="1"/>
    </xf>
    <xf numFmtId="1" fontId="4" fillId="0" borderId="8" xfId="0" applyNumberFormat="1" applyFont="1" applyBorder="1" applyAlignment="1" applyProtection="1">
      <alignment horizontal="center"/>
      <protection/>
    </xf>
    <xf numFmtId="1" fontId="2" fillId="2" borderId="9" xfId="0" applyNumberFormat="1" applyFont="1" applyFill="1" applyBorder="1" applyAlignment="1" applyProtection="1">
      <alignment horizontal="center"/>
      <protection/>
    </xf>
    <xf numFmtId="1" fontId="4" fillId="0" borderId="9" xfId="0" applyNumberFormat="1" applyFont="1" applyBorder="1" applyAlignment="1">
      <alignment horizontal="left"/>
    </xf>
    <xf numFmtId="1" fontId="4" fillId="0" borderId="0" xfId="0" applyNumberFormat="1" applyFont="1" applyBorder="1" applyProtection="1">
      <protection hidden="1"/>
    </xf>
    <xf numFmtId="0" fontId="0" fillId="0" borderId="0" xfId="0" applyBorder="1" applyAlignment="1">
      <alignment horizontal="left" vertical="center"/>
    </xf>
    <xf numFmtId="0" fontId="3" fillId="0" borderId="0" xfId="0" applyFont="1" applyBorder="1"/>
    <xf numFmtId="0" fontId="4" fillId="0" borderId="0" xfId="0" applyFont="1" applyBorder="1" applyAlignment="1">
      <alignment horizontal="left" vertical="center"/>
    </xf>
    <xf numFmtId="1" fontId="9" fillId="0" borderId="0" xfId="0" applyNumberFormat="1" applyFont="1" applyBorder="1" applyAlignment="1">
      <alignment horizontal="left"/>
    </xf>
    <xf numFmtId="1" fontId="9" fillId="0" borderId="0" xfId="0" applyNumberFormat="1" applyFont="1" applyBorder="1"/>
    <xf numFmtId="0" fontId="8" fillId="0" borderId="0" xfId="0" applyFont="1" applyBorder="1" applyAlignment="1" applyProtection="1">
      <alignment horizontal="center"/>
      <protection/>
    </xf>
    <xf numFmtId="1" fontId="8" fillId="0" borderId="0" xfId="0" applyNumberFormat="1" applyFont="1" applyFill="1" applyBorder="1"/>
    <xf numFmtId="0" fontId="8" fillId="0" borderId="10" xfId="0" applyFont="1" applyBorder="1"/>
    <xf numFmtId="1" fontId="8" fillId="0" borderId="8" xfId="0" applyNumberFormat="1" applyFont="1" applyBorder="1" applyAlignment="1">
      <alignment horizontal="center"/>
    </xf>
    <xf numFmtId="1" fontId="8" fillId="0" borderId="11" xfId="0" applyNumberFormat="1" applyFont="1" applyBorder="1" applyAlignment="1">
      <alignment horizontal="center"/>
    </xf>
    <xf numFmtId="1" fontId="8" fillId="0" borderId="7" xfId="0" applyNumberFormat="1" applyFont="1" applyBorder="1" applyAlignment="1">
      <alignment horizontal="center"/>
    </xf>
    <xf numFmtId="1" fontId="8" fillId="3" borderId="0" xfId="0" applyNumberFormat="1" applyFont="1" applyFill="1"/>
    <xf numFmtId="1" fontId="8" fillId="3" borderId="0" xfId="0" applyNumberFormat="1" applyFont="1" applyFill="1" applyBorder="1" applyAlignment="1">
      <alignment horizontal="right"/>
    </xf>
    <xf numFmtId="1" fontId="8" fillId="3" borderId="0" xfId="0" applyNumberFormat="1" applyFont="1" applyFill="1" applyBorder="1"/>
    <xf numFmtId="2" fontId="8" fillId="0" borderId="0" xfId="0" applyNumberFormat="1" applyFont="1"/>
    <xf numFmtId="0" fontId="4" fillId="0" borderId="0" xfId="0" applyFont="1" applyBorder="1"/>
    <xf numFmtId="0" fontId="7" fillId="0" borderId="0" xfId="0" applyFont="1" applyBorder="1"/>
    <xf numFmtId="2" fontId="8" fillId="3" borderId="0" xfId="0" applyNumberFormat="1" applyFont="1" applyFill="1"/>
    <xf numFmtId="2" fontId="4" fillId="0" borderId="0" xfId="0" applyNumberFormat="1" applyFont="1" applyBorder="1"/>
    <xf numFmtId="0" fontId="4" fillId="0" borderId="0" xfId="0" applyFont="1" applyBorder="1" applyAlignment="1">
      <alignment horizontal="right"/>
    </xf>
    <xf numFmtId="1" fontId="4" fillId="0" borderId="0" xfId="0" applyNumberFormat="1" applyFont="1" applyBorder="1"/>
    <xf numFmtId="0" fontId="4" fillId="0" borderId="0" xfId="0" applyFont="1" applyBorder="1" applyAlignment="1">
      <alignment horizontal="center"/>
    </xf>
    <xf numFmtId="0" fontId="7" fillId="0" borderId="0" xfId="0" applyFont="1" applyBorder="1" applyAlignment="1" applyProtection="1">
      <alignment horizontal="right"/>
      <protection/>
    </xf>
    <xf numFmtId="0" fontId="8" fillId="3" borderId="0" xfId="0" applyFont="1" applyFill="1" applyBorder="1"/>
    <xf numFmtId="1" fontId="0" fillId="0" borderId="0" xfId="0" applyNumberFormat="1" applyProtection="1">
      <protection hidden="1"/>
    </xf>
    <xf numFmtId="0" fontId="10" fillId="0" borderId="0" xfId="0" applyFont="1" applyBorder="1"/>
    <xf numFmtId="0" fontId="4" fillId="0" borderId="0" xfId="0" applyFont="1" applyBorder="1" quotePrefix="1"/>
    <xf numFmtId="2" fontId="4" fillId="0" borderId="0" xfId="0" applyNumberFormat="1" applyFont="1" applyFill="1" applyBorder="1"/>
    <xf numFmtId="1" fontId="8" fillId="0" borderId="0" xfId="0" applyNumberFormat="1" applyFont="1" applyFill="1"/>
    <xf numFmtId="1" fontId="8" fillId="0" borderId="7" xfId="0" applyNumberFormat="1" applyFont="1" applyBorder="1"/>
    <xf numFmtId="1" fontId="8" fillId="0" borderId="4" xfId="0" applyNumberFormat="1" applyFont="1" applyBorder="1"/>
    <xf numFmtId="0" fontId="0" fillId="4" borderId="0" xfId="0" applyFill="1"/>
    <xf numFmtId="0" fontId="0" fillId="0" borderId="0" xfId="0" applyAlignment="1">
      <alignment horizontal="center"/>
    </xf>
    <xf numFmtId="1" fontId="4" fillId="0" borderId="12" xfId="0" applyNumberFormat="1" applyFont="1" applyBorder="1" applyAlignment="1">
      <alignment horizontal="left"/>
    </xf>
    <xf numFmtId="0" fontId="0" fillId="0" borderId="2" xfId="0" applyBorder="1"/>
    <xf numFmtId="1" fontId="0" fillId="0" borderId="0" xfId="0" applyNumberFormat="1"/>
    <xf numFmtId="1" fontId="3" fillId="0" borderId="13" xfId="0" applyNumberFormat="1" applyFont="1" applyBorder="1" applyAlignment="1" applyProtection="1">
      <alignment horizontal="center" vertical="center"/>
      <protection locked="0"/>
    </xf>
    <xf numFmtId="1" fontId="3" fillId="0" borderId="14" xfId="0" applyNumberFormat="1" applyFont="1" applyBorder="1" applyAlignment="1" applyProtection="1">
      <alignment horizontal="center" vertical="center"/>
      <protection locked="0"/>
    </xf>
    <xf numFmtId="2" fontId="0" fillId="0" borderId="0" xfId="0" applyNumberFormat="1"/>
    <xf numFmtId="2" fontId="0" fillId="0" borderId="0" xfId="0" applyNumberFormat="1"/>
    <xf numFmtId="2" fontId="1" fillId="0" borderId="0" xfId="0" applyNumberFormat="1" applyFont="1"/>
    <xf numFmtId="2" fontId="1" fillId="0" borderId="0" xfId="0" applyNumberFormat="1" applyFont="1"/>
    <xf numFmtId="2" fontId="1" fillId="0" borderId="0" xfId="0" applyNumberFormat="1" applyFont="1"/>
    <xf numFmtId="0" fontId="16" fillId="0" borderId="0" xfId="0" applyFont="1"/>
    <xf numFmtId="1" fontId="4" fillId="0" borderId="0" xfId="0" applyNumberFormat="1" applyFont="1" applyAlignment="1">
      <alignment horizontal="left"/>
    </xf>
    <xf numFmtId="0" fontId="0" fillId="0" borderId="2" xfId="0" applyBorder="1" applyAlignment="1">
      <alignment horizontal="center" wrapText="1"/>
    </xf>
    <xf numFmtId="1" fontId="0" fillId="0" borderId="0" xfId="0" applyNumberFormat="1" applyAlignment="1">
      <alignment horizontal="center"/>
    </xf>
    <xf numFmtId="0" fontId="8" fillId="0" borderId="2" xfId="0" applyFont="1" applyBorder="1" applyAlignment="1">
      <alignment horizontal="center" wrapText="1"/>
    </xf>
    <xf numFmtId="0" fontId="8" fillId="0" borderId="0" xfId="0" applyFont="1" applyBorder="1" applyAlignment="1">
      <alignment horizontal="center" wrapText="1"/>
    </xf>
    <xf numFmtId="0" fontId="8" fillId="0" borderId="0" xfId="0" applyFont="1" applyAlignment="1">
      <alignment horizontal="center" wrapText="1"/>
    </xf>
    <xf numFmtId="0" fontId="8" fillId="0" borderId="1" xfId="0" applyFont="1" applyBorder="1" applyAlignment="1">
      <alignment horizontal="center" wrapText="1"/>
    </xf>
    <xf numFmtId="0" fontId="0" fillId="0" borderId="0" xfId="0" applyAlignment="1">
      <alignment horizontal="center"/>
    </xf>
    <xf numFmtId="0" fontId="0" fillId="0" borderId="0" xfId="0" applyAlignment="1">
      <alignment horizontal="left"/>
    </xf>
    <xf numFmtId="0" fontId="0" fillId="0" borderId="2" xfId="0" applyBorder="1" applyAlignment="1">
      <alignment horizontal="center"/>
    </xf>
    <xf numFmtId="0" fontId="8" fillId="0" borderId="0" xfId="0" applyFont="1" applyAlignment="1">
      <alignment horizontal="right"/>
    </xf>
    <xf numFmtId="0" fontId="3" fillId="0" borderId="0" xfId="0" applyFont="1" applyProtection="1">
      <protection/>
    </xf>
    <xf numFmtId="0" fontId="0" fillId="0" borderId="0" xfId="0" applyBorder="1" applyAlignment="1" applyProtection="1">
      <alignment/>
      <protection/>
    </xf>
    <xf numFmtId="0" fontId="3" fillId="0" borderId="0" xfId="0" applyFont="1" applyBorder="1" applyAlignment="1" applyProtection="1">
      <alignment horizontal="center"/>
      <protection/>
    </xf>
    <xf numFmtId="0" fontId="0" fillId="0" borderId="0" xfId="0" applyAlignment="1" applyProtection="1">
      <alignment/>
      <protection/>
    </xf>
    <xf numFmtId="0" fontId="3" fillId="0" borderId="0" xfId="0" applyFont="1" applyAlignment="1" applyProtection="1">
      <alignment horizontal="left"/>
      <protection/>
    </xf>
    <xf numFmtId="0" fontId="0" fillId="0" borderId="0" xfId="0" applyAlignment="1" applyProtection="1">
      <alignment/>
      <protection/>
    </xf>
    <xf numFmtId="0" fontId="3" fillId="0" borderId="0" xfId="0" applyFont="1" applyBorder="1" applyAlignment="1" applyProtection="1">
      <alignment horizontal="left"/>
      <protection/>
    </xf>
    <xf numFmtId="0" fontId="3" fillId="0" borderId="0" xfId="0" applyFont="1" applyBorder="1" applyProtection="1">
      <protection/>
    </xf>
    <xf numFmtId="0" fontId="14" fillId="2" borderId="0" xfId="0" applyFont="1" applyFill="1" applyAlignment="1" applyProtection="1">
      <alignment horizontal="left" vertical="center"/>
      <protection/>
    </xf>
    <xf numFmtId="0" fontId="4" fillId="0" borderId="0" xfId="0" applyFont="1" applyProtection="1">
      <protection/>
    </xf>
    <xf numFmtId="0" fontId="0" fillId="0" borderId="0" xfId="0" applyProtection="1">
      <protection/>
    </xf>
    <xf numFmtId="0" fontId="3" fillId="0" borderId="0" xfId="0" applyFont="1" applyAlignment="1" applyProtection="1">
      <alignment wrapText="1"/>
      <protection/>
    </xf>
    <xf numFmtId="0" fontId="3" fillId="2" borderId="15" xfId="0" applyFont="1" applyFill="1" applyBorder="1" applyProtection="1">
      <protection/>
    </xf>
    <xf numFmtId="0" fontId="3" fillId="0" borderId="0"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2" xfId="0" applyFont="1" applyBorder="1" applyAlignment="1" applyProtection="1">
      <alignment horizontal="center" vertical="center"/>
      <protection/>
    </xf>
    <xf numFmtId="13" fontId="3" fillId="0" borderId="0" xfId="0" applyNumberFormat="1" applyFont="1" applyBorder="1" applyAlignment="1" applyProtection="1">
      <alignment horizontal="center" vertical="center"/>
      <protection/>
    </xf>
    <xf numFmtId="2" fontId="15" fillId="0" borderId="0" xfId="0" applyNumberFormat="1" applyFont="1" applyAlignment="1" applyProtection="1">
      <alignment horizontal="right" vertical="top"/>
      <protection/>
    </xf>
    <xf numFmtId="0" fontId="3" fillId="0" borderId="13" xfId="0" applyFont="1" applyBorder="1" applyAlignment="1" applyProtection="1">
      <alignment horizontal="center"/>
      <protection/>
    </xf>
    <xf numFmtId="0" fontId="3" fillId="0" borderId="16" xfId="0" applyFont="1" applyBorder="1" applyAlignment="1" applyProtection="1">
      <alignment horizontal="center"/>
      <protection/>
    </xf>
    <xf numFmtId="0" fontId="1"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0" fillId="0" borderId="0" xfId="0" applyAlignment="1">
      <alignment horizontal="center"/>
    </xf>
    <xf numFmtId="0" fontId="0" fillId="0" borderId="0" xfId="0" applyAlignment="1">
      <alignment horizontal="left"/>
    </xf>
    <xf numFmtId="1" fontId="10" fillId="0" borderId="6" xfId="0" applyNumberFormat="1" applyFont="1" applyBorder="1" applyAlignment="1">
      <alignment horizontal="left"/>
    </xf>
    <xf numFmtId="1" fontId="10" fillId="0" borderId="1" xfId="0" applyNumberFormat="1" applyFont="1" applyBorder="1" applyAlignment="1">
      <alignment horizontal="left"/>
    </xf>
    <xf numFmtId="1" fontId="10" fillId="0" borderId="6" xfId="0" applyNumberFormat="1" applyFont="1" applyBorder="1" applyAlignment="1" applyProtection="1">
      <alignment horizontal="left"/>
      <protection/>
    </xf>
    <xf numFmtId="1" fontId="10" fillId="0" borderId="1" xfId="0" applyNumberFormat="1" applyFont="1" applyBorder="1" applyAlignment="1" applyProtection="1">
      <alignment horizontal="left"/>
      <protection/>
    </xf>
    <xf numFmtId="49" fontId="0" fillId="0" borderId="0" xfId="0" applyNumberFormat="1" applyAlignment="1">
      <alignment horizontal="left"/>
    </xf>
    <xf numFmtId="1" fontId="4" fillId="0" borderId="13" xfId="0" applyNumberFormat="1" applyFont="1" applyFill="1" applyBorder="1" applyAlignment="1" applyProtection="1">
      <alignment horizontal="center" vertical="center"/>
      <protection locked="0"/>
    </xf>
    <xf numFmtId="1" fontId="4" fillId="0" borderId="2" xfId="0" applyNumberFormat="1" applyFont="1" applyFill="1" applyBorder="1" applyAlignment="1" applyProtection="1">
      <alignment horizontal="center" vertical="center"/>
      <protection locked="0"/>
    </xf>
    <xf numFmtId="1" fontId="4" fillId="0" borderId="14" xfId="0" applyNumberFormat="1" applyFont="1" applyFill="1" applyBorder="1" applyAlignment="1" applyProtection="1">
      <alignment horizontal="center" vertical="center"/>
      <protection locked="0"/>
    </xf>
    <xf numFmtId="1" fontId="4" fillId="0" borderId="17" xfId="0" applyNumberFormat="1" applyFont="1" applyFill="1" applyBorder="1" applyAlignment="1" applyProtection="1">
      <alignment horizontal="center" vertical="center"/>
      <protection locked="0"/>
    </xf>
    <xf numFmtId="1" fontId="3" fillId="0" borderId="2" xfId="0" applyNumberFormat="1" applyFont="1" applyBorder="1" applyAlignment="1" applyProtection="1">
      <alignment horizontal="center" vertical="center"/>
      <protection locked="0"/>
    </xf>
    <xf numFmtId="1" fontId="3" fillId="0" borderId="17" xfId="0" applyNumberFormat="1" applyFont="1" applyBorder="1" applyAlignment="1" applyProtection="1">
      <alignment horizontal="center" vertical="center"/>
      <protection locked="0"/>
    </xf>
    <xf numFmtId="2" fontId="15" fillId="0" borderId="0" xfId="0" applyNumberFormat="1" applyFont="1" applyAlignment="1" applyProtection="1">
      <alignment horizontal="right" vertical="top"/>
      <protection/>
    </xf>
    <xf numFmtId="0" fontId="10" fillId="0" borderId="0" xfId="0" applyFont="1" applyBorder="1" applyAlignment="1" applyProtection="1">
      <alignment/>
      <protection/>
    </xf>
    <xf numFmtId="0" fontId="7" fillId="0" borderId="0" xfId="0" applyFont="1" applyAlignment="1" applyProtection="1">
      <alignment horizontal="right" vertical="center"/>
      <protection/>
    </xf>
    <xf numFmtId="0" fontId="3" fillId="0" borderId="0" xfId="0" applyFont="1" applyBorder="1" applyAlignment="1" applyProtection="1">
      <alignment horizontal="left" vertical="center"/>
      <protection/>
    </xf>
    <xf numFmtId="12" fontId="0" fillId="0" borderId="2" xfId="0" applyNumberFormat="1" applyBorder="1" applyProtection="1">
      <protection locked="0"/>
    </xf>
    <xf numFmtId="0" fontId="1" fillId="0" borderId="2" xfId="0" applyFont="1" applyBorder="1"/>
    <xf numFmtId="1" fontId="10" fillId="0" borderId="0" xfId="0" applyNumberFormat="1" applyFont="1" applyBorder="1" applyProtection="1">
      <protection/>
    </xf>
    <xf numFmtId="1" fontId="4" fillId="0" borderId="18" xfId="0" applyNumberFormat="1" applyFont="1" applyBorder="1" applyAlignment="1" applyProtection="1">
      <alignment horizontal="left"/>
      <protection/>
    </xf>
    <xf numFmtId="0" fontId="0" fillId="0" borderId="18" xfId="0" applyBorder="1" applyAlignment="1">
      <alignment horizontal="left"/>
    </xf>
    <xf numFmtId="1" fontId="10" fillId="0" borderId="0" xfId="0" applyNumberFormat="1" applyFont="1" applyBorder="1"/>
    <xf numFmtId="0" fontId="0" fillId="0" borderId="18" xfId="0" applyBorder="1" applyAlignment="1">
      <alignment/>
    </xf>
    <xf numFmtId="0" fontId="1" fillId="0" borderId="0" xfId="0" applyFont="1" applyFill="1" applyBorder="1" applyProtection="1">
      <protection/>
    </xf>
    <xf numFmtId="2" fontId="10" fillId="0" borderId="19" xfId="0" applyNumberFormat="1" applyFont="1" applyBorder="1"/>
    <xf numFmtId="1" fontId="18" fillId="0" borderId="19" xfId="0" applyNumberFormat="1" applyFont="1" applyBorder="1"/>
    <xf numFmtId="1" fontId="4" fillId="0" borderId="16" xfId="0" applyNumberFormat="1" applyFont="1" applyBorder="1"/>
    <xf numFmtId="0" fontId="4" fillId="0" borderId="13" xfId="0" applyFont="1" applyBorder="1" applyAlignment="1">
      <alignment horizontal="left" vertical="center"/>
    </xf>
    <xf numFmtId="0" fontId="4" fillId="0" borderId="2" xfId="0" applyFont="1" applyBorder="1" applyAlignment="1">
      <alignment horizontal="left" vertical="center"/>
    </xf>
    <xf numFmtId="1" fontId="4" fillId="0" borderId="20" xfId="0" applyNumberFormat="1" applyFont="1" applyBorder="1"/>
    <xf numFmtId="1" fontId="4" fillId="0" borderId="21" xfId="0" applyNumberFormat="1" applyFont="1" applyBorder="1"/>
    <xf numFmtId="1" fontId="8" fillId="0" borderId="0" xfId="0" applyNumberFormat="1" applyFont="1" applyBorder="1" applyAlignment="1">
      <alignment horizontal="left"/>
    </xf>
    <xf numFmtId="13" fontId="8" fillId="0" borderId="2" xfId="0" applyNumberFormat="1" applyFont="1" applyBorder="1"/>
    <xf numFmtId="0" fontId="8" fillId="0" borderId="5" xfId="0" applyFont="1" applyBorder="1" applyAlignment="1" applyProtection="1">
      <alignment horizontal="left"/>
      <protection/>
    </xf>
    <xf numFmtId="1" fontId="4" fillId="0" borderId="22" xfId="0" applyNumberFormat="1" applyFont="1" applyBorder="1" applyAlignment="1" applyProtection="1">
      <alignment horizontal="left"/>
      <protection/>
    </xf>
    <xf numFmtId="1" fontId="4" fillId="0" borderId="22" xfId="0" applyNumberFormat="1" applyFont="1" applyBorder="1" applyAlignment="1">
      <alignment horizontal="left"/>
    </xf>
    <xf numFmtId="0" fontId="4" fillId="0" borderId="23" xfId="0" applyFont="1" applyBorder="1" applyAlignment="1">
      <alignment horizontal="left"/>
    </xf>
    <xf numFmtId="13" fontId="0" fillId="0" borderId="0" xfId="0" applyNumberFormat="1"/>
    <xf numFmtId="13" fontId="0" fillId="0" borderId="0" xfId="0" applyNumberFormat="1" applyProtection="1">
      <protection hidden="1"/>
    </xf>
    <xf numFmtId="13" fontId="3" fillId="0" borderId="16" xfId="0" applyNumberFormat="1" applyFont="1" applyBorder="1" applyAlignment="1" applyProtection="1">
      <alignment horizontal="center" vertical="center"/>
      <protection locked="0"/>
    </xf>
    <xf numFmtId="13" fontId="3" fillId="0" borderId="20" xfId="0" applyNumberFormat="1" applyFont="1" applyBorder="1" applyAlignment="1" applyProtection="1">
      <alignment horizontal="center" vertical="center"/>
      <protection locked="0"/>
    </xf>
    <xf numFmtId="13" fontId="3" fillId="0" borderId="2" xfId="0" applyNumberFormat="1" applyFont="1" applyBorder="1" applyAlignment="1" applyProtection="1">
      <alignment horizontal="center" vertical="center"/>
      <protection locked="0"/>
    </xf>
    <xf numFmtId="13" fontId="3" fillId="0" borderId="17" xfId="0" applyNumberFormat="1" applyFont="1" applyBorder="1" applyAlignment="1" applyProtection="1">
      <alignment horizontal="center" vertical="center"/>
      <protection locked="0"/>
    </xf>
    <xf numFmtId="13" fontId="3" fillId="0" borderId="24" xfId="0" applyNumberFormat="1" applyFont="1" applyBorder="1" applyAlignment="1" applyProtection="1">
      <alignment horizontal="center" vertical="center"/>
      <protection locked="0"/>
    </xf>
    <xf numFmtId="0" fontId="3" fillId="0" borderId="4" xfId="0" applyFont="1" applyBorder="1" applyProtection="1">
      <protection locked="0"/>
    </xf>
    <xf numFmtId="1" fontId="3" fillId="0" borderId="6" xfId="0" applyNumberFormat="1" applyFont="1" applyBorder="1" applyAlignment="1" applyProtection="1">
      <alignment horizontal="center" vertical="center"/>
      <protection locked="0"/>
    </xf>
    <xf numFmtId="13" fontId="3" fillId="0" borderId="7" xfId="0" applyNumberFormat="1" applyFont="1" applyBorder="1" applyAlignment="1" applyProtection="1">
      <alignment horizontal="center" vertical="center"/>
      <protection locked="0"/>
    </xf>
    <xf numFmtId="13" fontId="3" fillId="0" borderId="25" xfId="0" applyNumberFormat="1" applyFont="1" applyBorder="1" applyAlignment="1" applyProtection="1">
      <alignment horizontal="center" vertical="center"/>
      <protection locked="0"/>
    </xf>
    <xf numFmtId="0" fontId="0" fillId="0" borderId="0" xfId="0" applyAlignment="1">
      <alignment/>
    </xf>
    <xf numFmtId="0" fontId="0" fillId="0" borderId="0" xfId="0" applyBorder="1" applyAlignment="1">
      <alignment/>
    </xf>
    <xf numFmtId="0" fontId="14" fillId="2" borderId="26" xfId="0" applyFont="1" applyFill="1" applyBorder="1" applyAlignment="1" applyProtection="1">
      <alignment horizontal="center"/>
      <protection/>
    </xf>
    <xf numFmtId="0" fontId="14" fillId="2" borderId="0" xfId="0" applyFont="1" applyFill="1" applyBorder="1" applyAlignment="1" applyProtection="1">
      <alignment horizontal="center"/>
      <protection/>
    </xf>
    <xf numFmtId="0" fontId="14" fillId="2" borderId="27" xfId="0" applyFont="1" applyFill="1" applyBorder="1" applyAlignment="1" applyProtection="1">
      <alignment horizontal="center"/>
      <protection/>
    </xf>
    <xf numFmtId="0" fontId="0" fillId="0" borderId="0" xfId="0" applyAlignment="1">
      <alignment horizontal="left"/>
    </xf>
    <xf numFmtId="0" fontId="0" fillId="5" borderId="0" xfId="0" applyFill="1" applyAlignment="1">
      <alignment horizontal="center"/>
    </xf>
    <xf numFmtId="0" fontId="0" fillId="5" borderId="0" xfId="0" applyFill="1"/>
    <xf numFmtId="0" fontId="9" fillId="0" borderId="0" xfId="0" applyFont="1" applyAlignment="1">
      <alignment horizontal="right"/>
    </xf>
    <xf numFmtId="1" fontId="8" fillId="0" borderId="0" xfId="0" applyNumberFormat="1" applyFont="1"/>
    <xf numFmtId="0" fontId="9" fillId="0" borderId="0" xfId="0" applyFont="1" applyBorder="1" applyAlignment="1">
      <alignment horizontal="right"/>
    </xf>
    <xf numFmtId="0" fontId="14" fillId="2" borderId="0" xfId="0" applyFont="1" applyFill="1" applyBorder="1" applyAlignment="1" applyProtection="1">
      <alignment horizontal="right"/>
      <protection/>
    </xf>
    <xf numFmtId="0" fontId="0" fillId="3" borderId="0" xfId="0" applyFill="1" applyProtection="1">
      <protection/>
    </xf>
    <xf numFmtId="49" fontId="0" fillId="0" borderId="0" xfId="0" applyNumberFormat="1" applyProtection="1">
      <protection/>
    </xf>
    <xf numFmtId="0" fontId="0" fillId="0" borderId="23" xfId="0" applyBorder="1" applyProtection="1">
      <protection/>
    </xf>
    <xf numFmtId="165" fontId="0" fillId="0" borderId="23" xfId="0" applyNumberFormat="1" applyBorder="1" applyAlignment="1" applyProtection="1">
      <alignment shrinkToFit="1"/>
      <protection/>
    </xf>
    <xf numFmtId="0" fontId="0" fillId="0" borderId="0" xfId="0" applyFont="1" applyProtection="1">
      <protection/>
    </xf>
    <xf numFmtId="0" fontId="0" fillId="0" borderId="0" xfId="0" applyFont="1" applyProtection="1">
      <protection/>
    </xf>
    <xf numFmtId="0" fontId="0" fillId="0" borderId="0" xfId="0" applyAlignment="1" applyProtection="1">
      <alignment horizontal="center" vertical="center"/>
      <protection/>
    </xf>
    <xf numFmtId="49" fontId="0" fillId="0" borderId="0" xfId="0" applyNumberFormat="1" applyAlignment="1" applyProtection="1">
      <alignment horizontal="center" vertical="center"/>
      <protection/>
    </xf>
    <xf numFmtId="0" fontId="0" fillId="2" borderId="15" xfId="0" applyFont="1" applyFill="1" applyBorder="1" applyProtection="1">
      <protection/>
    </xf>
    <xf numFmtId="0" fontId="0" fillId="2" borderId="15" xfId="0" applyFont="1" applyFill="1" applyBorder="1" applyProtection="1">
      <protection/>
    </xf>
    <xf numFmtId="0" fontId="0" fillId="2" borderId="0" xfId="0" applyFill="1" applyProtection="1">
      <protection/>
    </xf>
    <xf numFmtId="1" fontId="0" fillId="0" borderId="2" xfId="0" applyNumberFormat="1" applyBorder="1" applyProtection="1">
      <protection/>
    </xf>
    <xf numFmtId="1" fontId="0" fillId="0" borderId="6" xfId="0" applyNumberFormat="1" applyBorder="1" applyProtection="1">
      <protection/>
    </xf>
    <xf numFmtId="0" fontId="0" fillId="0" borderId="5" xfId="0" applyFont="1" applyBorder="1" applyAlignment="1" applyProtection="1">
      <alignment horizontal="center"/>
      <protection/>
    </xf>
    <xf numFmtId="0" fontId="0" fillId="0" borderId="2"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13" xfId="0" applyFont="1" applyBorder="1" applyAlignment="1" applyProtection="1">
      <alignment horizontal="center"/>
      <protection/>
    </xf>
    <xf numFmtId="1" fontId="0" fillId="0" borderId="2" xfId="0" applyNumberFormat="1" applyFont="1" applyBorder="1" applyAlignment="1" applyProtection="1">
      <alignment horizontal="center" vertical="center"/>
      <protection/>
    </xf>
    <xf numFmtId="1" fontId="0" fillId="0" borderId="13" xfId="0" applyNumberFormat="1" applyFont="1" applyBorder="1" applyAlignment="1" applyProtection="1">
      <alignment horizontal="center"/>
      <protection/>
    </xf>
    <xf numFmtId="1" fontId="0" fillId="0" borderId="16" xfId="0" applyNumberFormat="1" applyFont="1" applyBorder="1" applyProtection="1">
      <protection/>
    </xf>
    <xf numFmtId="0" fontId="0" fillId="0" borderId="2" xfId="0" applyFont="1" applyBorder="1" applyProtection="1">
      <protection/>
    </xf>
    <xf numFmtId="0" fontId="0" fillId="0" borderId="16" xfId="0" applyFont="1" applyBorder="1" applyProtection="1">
      <protection/>
    </xf>
    <xf numFmtId="0" fontId="0" fillId="0" borderId="16" xfId="0" applyNumberFormat="1" applyFont="1" applyBorder="1" applyAlignment="1" applyProtection="1">
      <alignment horizontal="center"/>
      <protection/>
    </xf>
    <xf numFmtId="49" fontId="1" fillId="0" borderId="0" xfId="0" applyNumberFormat="1" applyFont="1" applyProtection="1">
      <protection/>
    </xf>
    <xf numFmtId="12" fontId="0" fillId="0" borderId="0" xfId="0" applyNumberFormat="1" applyFill="1" applyBorder="1" applyProtection="1">
      <protection/>
    </xf>
    <xf numFmtId="1" fontId="0" fillId="0" borderId="12" xfId="0" applyNumberFormat="1" applyFill="1" applyBorder="1" applyProtection="1">
      <protection/>
    </xf>
    <xf numFmtId="1" fontId="0" fillId="0" borderId="22" xfId="0" applyNumberFormat="1" applyBorder="1" applyProtection="1">
      <protection/>
    </xf>
    <xf numFmtId="1" fontId="0" fillId="0" borderId="0" xfId="0" applyNumberFormat="1" applyProtection="1">
      <protection/>
    </xf>
    <xf numFmtId="0" fontId="0" fillId="0" borderId="13"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0" fontId="6" fillId="2" borderId="26" xfId="0" applyFont="1" applyFill="1" applyBorder="1" applyAlignment="1" applyProtection="1">
      <alignment horizontal="right" vertical="center"/>
      <protection/>
    </xf>
    <xf numFmtId="0" fontId="0" fillId="0" borderId="28" xfId="0" applyBorder="1" applyProtection="1">
      <protection/>
    </xf>
    <xf numFmtId="0" fontId="0" fillId="0" borderId="29" xfId="0" applyBorder="1" applyProtection="1">
      <protection/>
    </xf>
    <xf numFmtId="1" fontId="0" fillId="0" borderId="29" xfId="0" applyNumberFormat="1" applyBorder="1" applyProtection="1">
      <protection/>
    </xf>
    <xf numFmtId="1" fontId="0" fillId="0" borderId="30" xfId="0" applyNumberFormat="1" applyBorder="1" applyProtection="1">
      <protection/>
    </xf>
    <xf numFmtId="0" fontId="0" fillId="0" borderId="0" xfId="0" applyFont="1" applyBorder="1" applyAlignment="1" applyProtection="1">
      <alignment horizontal="center" vertical="center"/>
      <protection/>
    </xf>
    <xf numFmtId="0" fontId="0" fillId="0" borderId="26" xfId="0" applyBorder="1" applyProtection="1">
      <protection/>
    </xf>
    <xf numFmtId="1" fontId="0" fillId="0" borderId="0" xfId="0" applyNumberFormat="1" applyBorder="1" applyProtection="1">
      <protection/>
    </xf>
    <xf numFmtId="1" fontId="0" fillId="0" borderId="15" xfId="0" applyNumberFormat="1" applyBorder="1" applyProtection="1">
      <protection/>
    </xf>
    <xf numFmtId="0" fontId="0" fillId="0" borderId="31" xfId="0" applyBorder="1" applyProtection="1">
      <protection/>
    </xf>
    <xf numFmtId="0" fontId="0" fillId="0" borderId="18" xfId="0" applyBorder="1" applyProtection="1">
      <protection/>
    </xf>
    <xf numFmtId="1" fontId="0" fillId="0" borderId="18" xfId="0" applyNumberFormat="1" applyBorder="1" applyProtection="1">
      <protection/>
    </xf>
    <xf numFmtId="1" fontId="0" fillId="0" borderId="32" xfId="0" applyNumberFormat="1" applyBorder="1" applyProtection="1">
      <protection/>
    </xf>
    <xf numFmtId="0" fontId="14" fillId="2" borderId="0" xfId="0" applyFont="1" applyFill="1" applyAlignment="1" applyProtection="1">
      <alignment horizontal="left" vertical="center"/>
      <protection/>
    </xf>
    <xf numFmtId="0" fontId="0" fillId="2" borderId="0" xfId="0" applyFill="1"/>
    <xf numFmtId="0" fontId="0" fillId="0" borderId="0" xfId="0" applyAlignment="1">
      <alignment/>
    </xf>
    <xf numFmtId="0" fontId="0" fillId="0" borderId="0" xfId="0" applyAlignment="1">
      <alignment vertical="center"/>
    </xf>
    <xf numFmtId="0" fontId="10" fillId="0" borderId="0" xfId="0" applyFont="1" applyAlignment="1" applyProtection="1">
      <alignment horizontal="center"/>
      <protection/>
    </xf>
    <xf numFmtId="0" fontId="0" fillId="0" borderId="0" xfId="0" applyFont="1" applyBorder="1" applyAlignment="1">
      <alignment/>
    </xf>
    <xf numFmtId="0" fontId="0" fillId="0" borderId="0" xfId="0" applyAlignment="1">
      <alignment horizontal="left"/>
    </xf>
    <xf numFmtId="0" fontId="0" fillId="0" borderId="0" xfId="0" applyAlignment="1">
      <alignment wrapText="1"/>
    </xf>
    <xf numFmtId="0" fontId="0" fillId="0" borderId="0" xfId="0"/>
    <xf numFmtId="0" fontId="9" fillId="0" borderId="0" xfId="0" applyFont="1" applyBorder="1" applyAlignment="1" applyProtection="1">
      <alignment horizontal="left"/>
      <protection/>
    </xf>
    <xf numFmtId="1" fontId="3" fillId="0" borderId="13" xfId="0" applyNumberFormat="1" applyFont="1" applyBorder="1" applyAlignment="1" applyProtection="1">
      <alignment horizontal="center" vertical="center"/>
      <protection locked="0"/>
    </xf>
    <xf numFmtId="1" fontId="3" fillId="0" borderId="14" xfId="0" applyNumberFormat="1" applyFont="1" applyBorder="1" applyAlignment="1" applyProtection="1">
      <alignment horizontal="center" vertical="center"/>
      <protection locked="0"/>
    </xf>
    <xf numFmtId="0" fontId="0" fillId="0" borderId="0" xfId="0" applyBorder="1" applyAlignment="1">
      <alignment/>
    </xf>
    <xf numFmtId="13" fontId="3" fillId="0" borderId="17" xfId="0" applyNumberFormat="1" applyFont="1" applyBorder="1" applyAlignment="1" applyProtection="1">
      <alignment horizontal="center" vertical="center"/>
      <protection locked="0"/>
    </xf>
    <xf numFmtId="13" fontId="3" fillId="0" borderId="2" xfId="0" applyNumberFormat="1" applyFont="1" applyBorder="1" applyAlignment="1" applyProtection="1">
      <alignment horizontal="center" vertical="center"/>
      <protection locked="0"/>
    </xf>
    <xf numFmtId="0" fontId="0" fillId="0" borderId="0" xfId="0" applyFill="1" applyAlignment="1">
      <alignment horizontal="center" vertical="center"/>
    </xf>
    <xf numFmtId="0" fontId="4" fillId="0" borderId="0" xfId="0" applyFont="1" applyBorder="1" applyAlignment="1">
      <alignment/>
    </xf>
    <xf numFmtId="49" fontId="0" fillId="0" borderId="0" xfId="0" applyNumberFormat="1" applyAlignment="1">
      <alignment horizontal="left"/>
    </xf>
    <xf numFmtId="1" fontId="0" fillId="0" borderId="5" xfId="0" applyNumberFormat="1" applyBorder="1" applyProtection="1">
      <protection/>
    </xf>
    <xf numFmtId="1" fontId="0" fillId="0" borderId="8" xfId="0" applyNumberFormat="1" applyBorder="1" applyProtection="1">
      <protection/>
    </xf>
    <xf numFmtId="1" fontId="0" fillId="0" borderId="23" xfId="0" applyNumberFormat="1" applyBorder="1" applyProtection="1">
      <protection/>
    </xf>
    <xf numFmtId="0" fontId="3" fillId="0" borderId="16" xfId="0" applyFont="1" applyBorder="1" applyAlignment="1" applyProtection="1">
      <alignment horizontal="center" vertical="center"/>
      <protection/>
    </xf>
    <xf numFmtId="0" fontId="3" fillId="0" borderId="0" xfId="0" applyFont="1" applyAlignment="1" applyProtection="1">
      <alignment horizontal="right"/>
      <protection/>
    </xf>
    <xf numFmtId="1" fontId="3" fillId="0" borderId="2" xfId="0" applyNumberFormat="1" applyFont="1" applyBorder="1" applyAlignment="1" applyProtection="1">
      <alignment horizontal="center"/>
      <protection/>
    </xf>
    <xf numFmtId="2" fontId="0" fillId="0" borderId="0" xfId="0" applyNumberFormat="1"/>
    <xf numFmtId="2" fontId="1" fillId="0" borderId="0" xfId="0" applyNumberFormat="1" applyFont="1"/>
    <xf numFmtId="2" fontId="0" fillId="0" borderId="0" xfId="0" applyNumberFormat="1"/>
    <xf numFmtId="2" fontId="1" fillId="0" borderId="0" xfId="0" applyNumberFormat="1" applyFont="1"/>
    <xf numFmtId="0" fontId="0" fillId="0" borderId="0" xfId="0" applyFill="1" applyAlignment="1">
      <alignment horizontal="center" vertical="center" textRotation="90"/>
    </xf>
    <xf numFmtId="0" fontId="0" fillId="0" borderId="0" xfId="0" applyAlignment="1">
      <alignment horizontal="center" vertical="center" wrapText="1"/>
    </xf>
    <xf numFmtId="0" fontId="0" fillId="0" borderId="0" xfId="0" applyFill="1"/>
    <xf numFmtId="0" fontId="0" fillId="5" borderId="0" xfId="0" applyFill="1" applyAlignment="1">
      <alignment horizontal="left"/>
    </xf>
    <xf numFmtId="0" fontId="3" fillId="0" borderId="0" xfId="0" applyFont="1" applyAlignment="1" applyProtection="1">
      <alignment horizontal="right" vertical="center"/>
      <protection/>
    </xf>
    <xf numFmtId="1" fontId="3" fillId="0" borderId="0" xfId="0" applyNumberFormat="1" applyFont="1" applyBorder="1" applyAlignment="1" applyProtection="1">
      <alignment horizontal="center" vertical="center"/>
      <protection/>
    </xf>
    <xf numFmtId="0" fontId="0" fillId="2" borderId="0" xfId="0" applyFill="1" applyBorder="1"/>
    <xf numFmtId="0" fontId="3" fillId="0" borderId="2" xfId="0" applyFont="1" applyBorder="1" applyAlignment="1" applyProtection="1">
      <alignment horizontal="center" vertical="center"/>
      <protection/>
    </xf>
    <xf numFmtId="49" fontId="0" fillId="4" borderId="0" xfId="0" applyNumberFormat="1" applyFill="1" applyAlignment="1">
      <alignment horizontal="left"/>
    </xf>
    <xf numFmtId="0" fontId="0" fillId="0" borderId="0" xfId="0" applyNumberFormat="1" applyAlignment="1">
      <alignment/>
    </xf>
    <xf numFmtId="0" fontId="0" fillId="0" borderId="0" xfId="0" applyNumberFormat="1"/>
    <xf numFmtId="13" fontId="3" fillId="0" borderId="2" xfId="0" applyNumberFormat="1" applyFont="1" applyBorder="1" applyAlignment="1" applyProtection="1">
      <alignment horizontal="center" vertical="center"/>
      <protection locked="0"/>
    </xf>
    <xf numFmtId="13" fontId="3" fillId="0" borderId="17"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xf>
    <xf numFmtId="1" fontId="3" fillId="0" borderId="8" xfId="0" applyNumberFormat="1" applyFont="1" applyBorder="1" applyAlignment="1" applyProtection="1">
      <alignment horizontal="center" vertical="center"/>
      <protection/>
    </xf>
    <xf numFmtId="1" fontId="3" fillId="0" borderId="2" xfId="0" applyNumberFormat="1" applyFont="1" applyBorder="1" applyAlignment="1" applyProtection="1">
      <alignment horizontal="center" vertical="center"/>
      <protection/>
    </xf>
    <xf numFmtId="13" fontId="3" fillId="0" borderId="0" xfId="0" applyNumberFormat="1" applyFont="1" applyBorder="1" applyAlignment="1" applyProtection="1">
      <alignment horizontal="center" vertical="center"/>
      <protection/>
    </xf>
    <xf numFmtId="0" fontId="0" fillId="0" borderId="0" xfId="0" applyBorder="1" applyAlignment="1" applyProtection="1">
      <alignment/>
      <protection/>
    </xf>
    <xf numFmtId="13" fontId="3" fillId="0" borderId="2" xfId="0" applyNumberFormat="1" applyFont="1" applyBorder="1" applyAlignment="1" applyProtection="1">
      <alignment horizontal="center" vertical="center"/>
      <protection locked="0"/>
    </xf>
    <xf numFmtId="0" fontId="0" fillId="0" borderId="0" xfId="0" applyAlignment="1" applyProtection="1">
      <alignment/>
      <protection/>
    </xf>
    <xf numFmtId="13" fontId="3" fillId="0" borderId="17" xfId="0" applyNumberFormat="1" applyFont="1" applyBorder="1" applyAlignment="1" applyProtection="1">
      <alignment horizontal="center" vertical="center"/>
      <protection locked="0"/>
    </xf>
    <xf numFmtId="0" fontId="0" fillId="0" borderId="4" xfId="0" applyBorder="1" applyAlignment="1" applyProtection="1">
      <alignment horizontal="left" vertical="center"/>
      <protection locked="0"/>
    </xf>
    <xf numFmtId="2" fontId="15" fillId="0" borderId="0" xfId="0" applyNumberFormat="1" applyFont="1" applyAlignment="1" applyProtection="1">
      <alignment horizontal="right" vertical="top"/>
      <protection/>
    </xf>
    <xf numFmtId="0" fontId="3" fillId="0" borderId="0" xfId="0" applyFont="1" applyBorder="1" applyAlignment="1" applyProtection="1">
      <alignment/>
      <protection/>
    </xf>
    <xf numFmtId="0" fontId="10" fillId="0" borderId="0" xfId="0" applyFont="1" applyAlignment="1">
      <alignment horizontal="left" vertical="center" wrapText="1"/>
    </xf>
    <xf numFmtId="0" fontId="0" fillId="0" borderId="0" xfId="0" applyAlignment="1">
      <alignment horizontal="left" vertical="center" wrapText="1"/>
    </xf>
    <xf numFmtId="0" fontId="0" fillId="6" borderId="0" xfId="0" applyFill="1" applyAlignment="1">
      <alignment horizontal="center" wrapText="1"/>
    </xf>
    <xf numFmtId="0" fontId="0" fillId="0" borderId="0" xfId="0" applyAlignment="1">
      <alignment horizontal="center" vertical="center"/>
    </xf>
    <xf numFmtId="0" fontId="0" fillId="0" borderId="2" xfId="0" applyBorder="1" applyAlignment="1" applyProtection="1">
      <alignment horizontal="center" vertical="center"/>
      <protection/>
    </xf>
    <xf numFmtId="1" fontId="0" fillId="0" borderId="5" xfId="0" applyNumberFormat="1" applyFont="1" applyBorder="1" applyAlignment="1" applyProtection="1">
      <alignment horizontal="center"/>
      <protection/>
    </xf>
    <xf numFmtId="0" fontId="0" fillId="0" borderId="0" xfId="0" applyAlignment="1" applyProtection="1">
      <alignment wrapText="1"/>
      <protection/>
    </xf>
    <xf numFmtId="0" fontId="0" fillId="0" borderId="5"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1" fontId="0" fillId="0" borderId="2" xfId="0" applyNumberFormat="1" applyFont="1" applyBorder="1" applyAlignment="1" applyProtection="1">
      <alignment horizontal="center"/>
      <protection/>
    </xf>
    <xf numFmtId="1" fontId="0" fillId="0" borderId="16" xfId="0" applyNumberFormat="1" applyFont="1" applyBorder="1" applyAlignment="1" applyProtection="1">
      <alignment horizontal="center"/>
      <protection/>
    </xf>
    <xf numFmtId="0" fontId="0" fillId="0" borderId="2"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0" xfId="0" applyAlignment="1">
      <alignment wrapText="1"/>
    </xf>
    <xf numFmtId="0" fontId="0" fillId="0" borderId="0" xfId="0" applyAlignment="1">
      <alignment horizontal="center"/>
    </xf>
    <xf numFmtId="0" fontId="0" fillId="0" borderId="0" xfId="0" applyProtection="1">
      <protection locked="0"/>
    </xf>
    <xf numFmtId="0" fontId="0" fillId="0" borderId="0" xfId="0" applyAlignment="1" applyProtection="1">
      <alignment horizontal="center"/>
      <protection locked="0"/>
    </xf>
    <xf numFmtId="49" fontId="0" fillId="0" borderId="0" xfId="0" applyNumberFormat="1" applyAlignment="1" applyProtection="1">
      <alignment horizontal="left"/>
      <protection/>
    </xf>
    <xf numFmtId="0" fontId="0" fillId="0" borderId="0" xfId="0" applyBorder="1" applyAlignment="1" applyProtection="1">
      <alignment/>
      <protection/>
    </xf>
    <xf numFmtId="0" fontId="0" fillId="0" borderId="0" xfId="0" applyFont="1"/>
    <xf numFmtId="0" fontId="7" fillId="7" borderId="0" xfId="0" applyFont="1" applyFill="1" applyBorder="1" applyAlignment="1" applyProtection="1">
      <alignment horizontal="center" vertical="center"/>
      <protection/>
    </xf>
    <xf numFmtId="0" fontId="10" fillId="7" borderId="0" xfId="0" applyFont="1" applyFill="1" applyBorder="1" applyAlignment="1" applyProtection="1">
      <alignment horizontal="center" vertical="center"/>
      <protection/>
    </xf>
    <xf numFmtId="0" fontId="0" fillId="0" borderId="0" xfId="0" applyAlignment="1">
      <alignment horizontal="center"/>
    </xf>
    <xf numFmtId="0" fontId="0" fillId="0" borderId="0" xfId="0" applyFill="1" applyBorder="1"/>
    <xf numFmtId="13" fontId="3"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center"/>
      <protection/>
    </xf>
    <xf numFmtId="13" fontId="3" fillId="0" borderId="17" xfId="0" applyNumberFormat="1" applyFont="1" applyBorder="1" applyAlignment="1" applyProtection="1">
      <alignment horizontal="center" vertical="center"/>
      <protection locked="0"/>
    </xf>
    <xf numFmtId="0" fontId="0" fillId="0" borderId="0" xfId="0" applyAlignment="1">
      <alignment horizontal="center"/>
    </xf>
    <xf numFmtId="13" fontId="3" fillId="0" borderId="16" xfId="0" applyNumberFormat="1" applyFont="1" applyBorder="1" applyAlignment="1" applyProtection="1">
      <alignment horizontal="center" vertical="center"/>
      <protection/>
    </xf>
    <xf numFmtId="2" fontId="15" fillId="0" borderId="0" xfId="0" applyNumberFormat="1" applyFont="1" applyBorder="1" applyAlignment="1" applyProtection="1">
      <alignment horizontal="center" vertical="top"/>
      <protection/>
    </xf>
    <xf numFmtId="0" fontId="0" fillId="0" borderId="0" xfId="0" applyFont="1" applyAlignment="1">
      <alignment horizontal="right"/>
    </xf>
    <xf numFmtId="0" fontId="21" fillId="7" borderId="0" xfId="0" applyFont="1" applyFill="1" applyBorder="1" applyAlignment="1" applyProtection="1">
      <alignment horizontal="center" vertical="center"/>
      <protection/>
    </xf>
    <xf numFmtId="0" fontId="14" fillId="2" borderId="27" xfId="0" applyFont="1" applyFill="1" applyBorder="1" applyAlignment="1" applyProtection="1">
      <alignment horizontal="center" vertical="center"/>
      <protection/>
    </xf>
    <xf numFmtId="0" fontId="0" fillId="0" borderId="4" xfId="0" applyBorder="1" applyAlignment="1">
      <alignment horizontal="center" vertical="center"/>
    </xf>
    <xf numFmtId="0" fontId="0" fillId="0" borderId="4" xfId="0" applyBorder="1" applyAlignment="1">
      <alignment/>
    </xf>
    <xf numFmtId="13" fontId="3" fillId="0" borderId="2" xfId="0" applyNumberFormat="1" applyFont="1" applyBorder="1" applyAlignment="1" applyProtection="1">
      <alignment horizontal="center"/>
      <protection locked="0"/>
    </xf>
    <xf numFmtId="13" fontId="0" fillId="0" borderId="2" xfId="0" applyNumberFormat="1" applyBorder="1" applyAlignment="1" applyProtection="1">
      <alignment/>
      <protection locked="0"/>
    </xf>
    <xf numFmtId="0" fontId="3" fillId="0" borderId="2"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3" fillId="0" borderId="8"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0" fillId="0" borderId="7" xfId="0"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6" xfId="0"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0" fillId="0" borderId="1" xfId="0" applyBorder="1" applyAlignment="1">
      <alignment/>
    </xf>
    <xf numFmtId="0" fontId="0" fillId="0" borderId="37" xfId="0" applyBorder="1" applyAlignment="1">
      <alignment/>
    </xf>
    <xf numFmtId="0" fontId="3" fillId="0" borderId="6" xfId="0" applyFont="1" applyBorder="1" applyAlignment="1" applyProtection="1">
      <alignment horizontal="left" vertical="center"/>
      <protection locked="0"/>
    </xf>
    <xf numFmtId="0" fontId="0" fillId="0" borderId="1" xfId="0" applyBorder="1" applyAlignment="1" applyProtection="1">
      <alignment/>
      <protection locked="0"/>
    </xf>
    <xf numFmtId="0" fontId="0" fillId="0" borderId="37" xfId="0" applyBorder="1" applyAlignment="1" applyProtection="1">
      <alignment/>
      <protection locked="0"/>
    </xf>
    <xf numFmtId="0" fontId="0" fillId="0" borderId="5" xfId="0"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0" fillId="0" borderId="16" xfId="0" applyBorder="1" applyAlignment="1">
      <alignment horizontal="center" vertical="center"/>
    </xf>
    <xf numFmtId="0" fontId="3" fillId="8" borderId="10" xfId="0" applyFont="1" applyFill="1" applyBorder="1" applyAlignment="1" applyProtection="1">
      <alignment horizontal="center" vertical="center"/>
      <protection/>
    </xf>
    <xf numFmtId="0" fontId="3" fillId="8" borderId="0" xfId="0" applyFont="1" applyFill="1" applyBorder="1" applyAlignment="1" applyProtection="1">
      <alignment horizontal="center" vertical="center"/>
      <protection/>
    </xf>
    <xf numFmtId="0" fontId="3" fillId="8" borderId="38" xfId="0" applyFont="1" applyFill="1" applyBorder="1" applyAlignment="1" applyProtection="1">
      <alignment horizontal="center" vertical="center"/>
      <protection/>
    </xf>
    <xf numFmtId="0" fontId="3" fillId="0" borderId="17" xfId="0" applyFont="1" applyBorder="1" applyAlignment="1" applyProtection="1">
      <alignment horizontal="left" vertical="center"/>
      <protection/>
    </xf>
    <xf numFmtId="0" fontId="0" fillId="0" borderId="20" xfId="0" applyBorder="1" applyAlignment="1" applyProtection="1">
      <alignment horizontal="left" vertical="center"/>
      <protection/>
    </xf>
    <xf numFmtId="13" fontId="3" fillId="0" borderId="39" xfId="0" applyNumberFormat="1" applyFont="1" applyBorder="1" applyAlignment="1" applyProtection="1">
      <alignment horizontal="center" vertical="center"/>
      <protection locked="0"/>
    </xf>
    <xf numFmtId="13" fontId="0" fillId="0" borderId="40" xfId="0" applyNumberFormat="1" applyBorder="1" applyAlignment="1" applyProtection="1">
      <alignment horizontal="center" vertical="center"/>
      <protection locked="0"/>
    </xf>
    <xf numFmtId="0" fontId="3" fillId="9" borderId="35" xfId="0" applyFont="1" applyFill="1" applyBorder="1" applyAlignment="1" applyProtection="1">
      <alignment horizontal="center" vertical="center"/>
      <protection/>
    </xf>
    <xf numFmtId="0" fontId="3" fillId="9" borderId="4" xfId="0" applyFont="1" applyFill="1" applyBorder="1" applyAlignment="1" applyProtection="1">
      <alignment horizontal="center" vertical="center"/>
      <protection/>
    </xf>
    <xf numFmtId="0" fontId="3" fillId="9" borderId="41" xfId="0" applyFont="1" applyFill="1" applyBorder="1" applyAlignment="1" applyProtection="1">
      <alignment horizontal="center" vertical="center"/>
      <protection/>
    </xf>
    <xf numFmtId="0" fontId="17" fillId="8" borderId="33" xfId="0" applyFont="1" applyFill="1" applyBorder="1" applyAlignment="1" applyProtection="1">
      <alignment horizontal="center" vertical="center"/>
      <protection/>
    </xf>
    <xf numFmtId="0" fontId="1" fillId="8" borderId="3" xfId="0" applyFont="1" applyFill="1" applyBorder="1" applyAlignment="1" applyProtection="1">
      <alignment horizontal="center" vertical="center"/>
      <protection/>
    </xf>
    <xf numFmtId="0" fontId="0" fillId="0" borderId="42" xfId="0" applyBorder="1" applyAlignment="1">
      <alignment horizontal="center" vertical="center"/>
    </xf>
    <xf numFmtId="13" fontId="3" fillId="0" borderId="17" xfId="0" applyNumberFormat="1" applyFont="1" applyBorder="1" applyAlignment="1" applyProtection="1">
      <alignment horizontal="center"/>
      <protection locked="0"/>
    </xf>
    <xf numFmtId="13" fontId="0" fillId="0" borderId="17" xfId="0" applyNumberFormat="1" applyBorder="1" applyAlignment="1" applyProtection="1">
      <alignment/>
      <protection locked="0"/>
    </xf>
    <xf numFmtId="2" fontId="15" fillId="0" borderId="18" xfId="0" applyNumberFormat="1" applyFont="1" applyBorder="1" applyAlignment="1" applyProtection="1">
      <alignment horizontal="right" vertical="top"/>
      <protection/>
    </xf>
    <xf numFmtId="0" fontId="0" fillId="0" borderId="18" xfId="0" applyBorder="1" applyAlignment="1" applyProtection="1">
      <alignment vertical="top"/>
      <protection/>
    </xf>
    <xf numFmtId="2" fontId="15" fillId="0" borderId="0" xfId="0" applyNumberFormat="1" applyFont="1" applyBorder="1" applyAlignment="1" applyProtection="1">
      <alignment horizontal="right" vertical="top"/>
      <protection/>
    </xf>
    <xf numFmtId="0" fontId="0" fillId="0" borderId="0" xfId="0" applyBorder="1" applyAlignment="1" applyProtection="1">
      <alignment vertical="top"/>
      <protection/>
    </xf>
    <xf numFmtId="0" fontId="14" fillId="2" borderId="28" xfId="0" applyFont="1" applyFill="1" applyBorder="1" applyAlignment="1" applyProtection="1">
      <alignment horizontal="center"/>
      <protection/>
    </xf>
    <xf numFmtId="0" fontId="0" fillId="0" borderId="29" xfId="0" applyBorder="1" applyAlignment="1" applyProtection="1">
      <alignment horizontal="center"/>
      <protection/>
    </xf>
    <xf numFmtId="0" fontId="0" fillId="0" borderId="30" xfId="0" applyBorder="1" applyAlignment="1" applyProtection="1">
      <alignment/>
      <protection/>
    </xf>
    <xf numFmtId="1" fontId="3" fillId="0" borderId="8" xfId="0" applyNumberFormat="1"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 xfId="0" applyBorder="1" applyAlignment="1">
      <alignment/>
    </xf>
    <xf numFmtId="0" fontId="0" fillId="0" borderId="16" xfId="0" applyBorder="1" applyAlignment="1">
      <alignment/>
    </xf>
    <xf numFmtId="0" fontId="3" fillId="0" borderId="2" xfId="0" applyFont="1" applyBorder="1" applyAlignment="1" applyProtection="1">
      <alignment horizontal="center" vertical="center"/>
      <protection locked="0"/>
    </xf>
    <xf numFmtId="0" fontId="0" fillId="0" borderId="16" xfId="0" applyBorder="1" applyAlignment="1" applyProtection="1">
      <alignment/>
      <protection locked="0"/>
    </xf>
    <xf numFmtId="0" fontId="14" fillId="2" borderId="43" xfId="0" applyFont="1" applyFill="1"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1" fontId="3" fillId="0" borderId="2" xfId="0" applyNumberFormat="1" applyFont="1" applyBorder="1" applyAlignment="1" applyProtection="1">
      <alignment horizontal="center" vertical="center"/>
      <protection/>
    </xf>
    <xf numFmtId="0" fontId="0" fillId="0" borderId="2" xfId="0" applyBorder="1" applyAlignment="1" applyProtection="1">
      <alignment/>
      <protection/>
    </xf>
    <xf numFmtId="0" fontId="0" fillId="0" borderId="44" xfId="0" applyBorder="1" applyAlignment="1">
      <alignment/>
    </xf>
    <xf numFmtId="0" fontId="3" fillId="9" borderId="44" xfId="0" applyFont="1" applyFill="1" applyBorder="1" applyAlignment="1" applyProtection="1">
      <alignment horizontal="center"/>
      <protection locked="0"/>
    </xf>
    <xf numFmtId="0" fontId="3" fillId="9" borderId="45" xfId="0" applyFont="1" applyFill="1" applyBorder="1" applyAlignment="1" applyProtection="1">
      <alignment horizontal="center"/>
      <protection locked="0"/>
    </xf>
    <xf numFmtId="0" fontId="3" fillId="0" borderId="2" xfId="0" applyFont="1" applyBorder="1" applyAlignment="1" applyProtection="1">
      <alignment horizontal="center"/>
      <protection/>
    </xf>
    <xf numFmtId="0" fontId="3" fillId="0" borderId="17" xfId="0" applyFon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44" xfId="0" applyBorder="1" applyAlignment="1">
      <alignment horizontal="center" vertical="center"/>
    </xf>
    <xf numFmtId="13" fontId="3" fillId="0" borderId="6" xfId="0" applyNumberFormat="1" applyFont="1" applyBorder="1" applyAlignment="1" applyProtection="1">
      <alignment horizontal="center" vertical="center"/>
      <protection/>
    </xf>
    <xf numFmtId="13" fontId="3" fillId="0" borderId="5" xfId="0" applyNumberFormat="1"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13" fontId="3" fillId="0" borderId="6"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9" borderId="44" xfId="0" applyFont="1" applyFill="1" applyBorder="1" applyAlignment="1" applyProtection="1">
      <alignment horizontal="center" vertical="center"/>
      <protection locked="0"/>
    </xf>
    <xf numFmtId="0" fontId="0" fillId="9" borderId="44" xfId="0" applyFont="1" applyFill="1" applyBorder="1" applyAlignment="1" applyProtection="1">
      <alignment horizontal="center" vertical="center"/>
      <protection locked="0"/>
    </xf>
    <xf numFmtId="0" fontId="0" fillId="9" borderId="45" xfId="0" applyFont="1" applyFill="1" applyBorder="1" applyAlignment="1" applyProtection="1">
      <alignment horizontal="center" vertical="center"/>
      <protection locked="0"/>
    </xf>
    <xf numFmtId="0" fontId="3" fillId="9" borderId="45" xfId="0" applyFont="1" applyFill="1" applyBorder="1" applyAlignment="1" applyProtection="1">
      <alignment horizontal="center" vertical="center"/>
      <protection locked="0"/>
    </xf>
    <xf numFmtId="13" fontId="0" fillId="0" borderId="5" xfId="0" applyNumberFormat="1" applyBorder="1" applyAlignment="1" applyProtection="1">
      <alignment horizontal="center" vertical="center"/>
      <protection locked="0"/>
    </xf>
    <xf numFmtId="0" fontId="0" fillId="0" borderId="0" xfId="0" applyBorder="1" applyAlignment="1" applyProtection="1">
      <alignment/>
      <protection/>
    </xf>
    <xf numFmtId="13" fontId="3" fillId="0" borderId="2" xfId="0" applyNumberFormat="1" applyFont="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3" fillId="0" borderId="4" xfId="0" applyFont="1" applyBorder="1" applyAlignment="1" applyProtection="1">
      <alignment horizontal="center" vertical="center"/>
      <protection/>
    </xf>
    <xf numFmtId="0" fontId="3" fillId="0" borderId="2"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5" fillId="2" borderId="26" xfId="0" applyFont="1" applyFill="1" applyBorder="1" applyAlignment="1" applyProtection="1">
      <alignment horizontal="right"/>
      <protection/>
    </xf>
    <xf numFmtId="0" fontId="4" fillId="0" borderId="0" xfId="0" applyFont="1" applyBorder="1" applyAlignment="1" applyProtection="1">
      <alignment/>
      <protection/>
    </xf>
    <xf numFmtId="0" fontId="0" fillId="0" borderId="13"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0" fontId="3" fillId="0" borderId="4" xfId="0" applyFont="1" applyBorder="1" applyAlignment="1" applyProtection="1">
      <alignment/>
      <protection locked="0"/>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2" borderId="0" xfId="0" applyFont="1" applyFill="1" applyBorder="1" applyAlignment="1" applyProtection="1">
      <alignment/>
      <protection/>
    </xf>
    <xf numFmtId="0" fontId="0" fillId="0" borderId="15" xfId="0" applyBorder="1" applyAlignment="1" applyProtection="1">
      <alignment/>
      <protection/>
    </xf>
    <xf numFmtId="0" fontId="14" fillId="2" borderId="28"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14" fillId="2" borderId="26" xfId="0" applyFont="1" applyFill="1" applyBorder="1" applyAlignment="1" applyProtection="1">
      <alignment horizontal="center"/>
      <protection/>
    </xf>
    <xf numFmtId="0" fontId="14" fillId="2" borderId="0" xfId="0" applyFont="1" applyFill="1" applyBorder="1" applyAlignment="1" applyProtection="1">
      <alignment horizontal="center"/>
      <protection/>
    </xf>
    <xf numFmtId="0" fontId="14" fillId="2" borderId="29" xfId="0" applyFont="1" applyFill="1" applyBorder="1" applyAlignment="1" applyProtection="1">
      <alignment horizontal="center"/>
      <protection/>
    </xf>
    <xf numFmtId="0" fontId="0" fillId="0" borderId="30" xfId="0" applyBorder="1" applyAlignment="1" applyProtection="1">
      <alignment vertical="center"/>
      <protection/>
    </xf>
    <xf numFmtId="0" fontId="17" fillId="9" borderId="33" xfId="0" applyFont="1" applyFill="1" applyBorder="1" applyAlignment="1" applyProtection="1">
      <alignment horizontal="center" vertical="center"/>
      <protection/>
    </xf>
    <xf numFmtId="0" fontId="1" fillId="9" borderId="3" xfId="0" applyFont="1" applyFill="1" applyBorder="1" applyAlignment="1" applyProtection="1">
      <alignment horizontal="center" vertical="center"/>
      <protection/>
    </xf>
    <xf numFmtId="0" fontId="0" fillId="0" borderId="50" xfId="0" applyFont="1" applyBorder="1" applyAlignment="1" applyProtection="1">
      <alignment horizontal="center" vertical="center"/>
      <protection/>
    </xf>
    <xf numFmtId="0" fontId="0" fillId="0" borderId="5"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5" fillId="2" borderId="27" xfId="0" applyFont="1" applyFill="1" applyBorder="1" applyAlignment="1" applyProtection="1">
      <alignment horizontal="right"/>
      <protection/>
    </xf>
    <xf numFmtId="0" fontId="4" fillId="0" borderId="4" xfId="0" applyFont="1" applyBorder="1" applyAlignment="1" applyProtection="1">
      <alignment horizontal="right"/>
      <protection/>
    </xf>
    <xf numFmtId="0" fontId="9" fillId="7" borderId="2" xfId="0" applyFont="1" applyFill="1" applyBorder="1" applyAlignment="1" applyProtection="1">
      <alignment horizontal="center" vertical="center"/>
      <protection/>
    </xf>
    <xf numFmtId="0" fontId="3" fillId="0" borderId="2" xfId="0" applyFont="1" applyBorder="1" applyAlignment="1" applyProtection="1">
      <alignment horizontal="right" vertical="center"/>
      <protection/>
    </xf>
    <xf numFmtId="0" fontId="14" fillId="2" borderId="0" xfId="0" applyFont="1" applyFill="1" applyAlignment="1" applyProtection="1">
      <alignment horizontal="left" vertical="center"/>
      <protection/>
    </xf>
    <xf numFmtId="0" fontId="0" fillId="0" borderId="0" xfId="0" applyAlignment="1" applyProtection="1">
      <alignment/>
      <protection/>
    </xf>
    <xf numFmtId="0" fontId="3" fillId="9" borderId="2" xfId="0" applyFont="1" applyFill="1" applyBorder="1" applyAlignment="1" applyProtection="1">
      <alignment/>
      <protection locked="0"/>
    </xf>
    <xf numFmtId="0" fontId="17" fillId="10" borderId="0" xfId="0" applyFont="1" applyFill="1" applyAlignment="1" applyProtection="1">
      <alignment horizontal="center" vertical="center"/>
      <protection/>
    </xf>
    <xf numFmtId="0" fontId="3" fillId="0" borderId="0" xfId="0" applyFont="1" applyAlignment="1" applyProtection="1">
      <alignment/>
      <protection/>
    </xf>
    <xf numFmtId="0" fontId="14" fillId="2" borderId="0" xfId="0" applyFont="1" applyFill="1" applyAlignment="1" applyProtection="1">
      <alignment horizontal="left" wrapText="1"/>
      <protection/>
    </xf>
    <xf numFmtId="15" fontId="3" fillId="0" borderId="4" xfId="0" applyNumberFormat="1" applyFont="1" applyBorder="1" applyAlignment="1" applyProtection="1">
      <alignment horizontal="left"/>
      <protection locked="0"/>
    </xf>
    <xf numFmtId="15" fontId="3" fillId="0" borderId="2" xfId="0" applyNumberFormat="1" applyFont="1" applyBorder="1" applyAlignment="1" applyProtection="1">
      <alignment horizontal="left" vertical="center"/>
      <protection locked="0"/>
    </xf>
    <xf numFmtId="0" fontId="3" fillId="9" borderId="33" xfId="0" applyFont="1" applyFill="1" applyBorder="1" applyAlignment="1" applyProtection="1">
      <alignment/>
      <protection locked="0"/>
    </xf>
    <xf numFmtId="0" fontId="0" fillId="0" borderId="3" xfId="0" applyBorder="1" applyAlignment="1" applyProtection="1">
      <alignment/>
      <protection locked="0"/>
    </xf>
    <xf numFmtId="0" fontId="0" fillId="0" borderId="42" xfId="0" applyBorder="1" applyAlignment="1" applyProtection="1">
      <alignment/>
      <protection locked="0"/>
    </xf>
    <xf numFmtId="0" fontId="14" fillId="2" borderId="0" xfId="0" applyFont="1" applyFill="1" applyAlignment="1" applyProtection="1">
      <alignment horizontal="left"/>
      <protection/>
    </xf>
    <xf numFmtId="0" fontId="0" fillId="0" borderId="0" xfId="0" applyBorder="1" applyAlignment="1" applyProtection="1">
      <alignment horizontal="center"/>
      <protection/>
    </xf>
    <xf numFmtId="0" fontId="0" fillId="0" borderId="15" xfId="0" applyBorder="1" applyAlignment="1" applyProtection="1">
      <alignment horizontal="center"/>
      <protection/>
    </xf>
    <xf numFmtId="0" fontId="3" fillId="0" borderId="4" xfId="0" applyFont="1" applyBorder="1" applyAlignment="1" applyProtection="1">
      <alignment horizontal="left"/>
      <protection locked="0"/>
    </xf>
    <xf numFmtId="13" fontId="3" fillId="0" borderId="17" xfId="0" applyNumberFormat="1" applyFont="1" applyBorder="1" applyAlignment="1" applyProtection="1">
      <alignment horizontal="center" vertical="center"/>
      <protection locked="0"/>
    </xf>
    <xf numFmtId="0" fontId="3" fillId="0" borderId="1" xfId="0" applyFont="1" applyBorder="1" applyAlignment="1" applyProtection="1">
      <alignment horizontal="left"/>
      <protection locked="0"/>
    </xf>
    <xf numFmtId="49" fontId="3" fillId="9" borderId="6" xfId="0" applyNumberFormat="1" applyFont="1" applyFill="1" applyBorder="1" applyAlignment="1" applyProtection="1">
      <alignment/>
      <protection locked="0"/>
    </xf>
    <xf numFmtId="49" fontId="3" fillId="9" borderId="1" xfId="0" applyNumberFormat="1" applyFont="1" applyFill="1" applyBorder="1" applyAlignment="1" applyProtection="1">
      <alignment/>
      <protection locked="0"/>
    </xf>
    <xf numFmtId="49" fontId="3" fillId="9" borderId="5" xfId="0" applyNumberFormat="1" applyFont="1" applyFill="1" applyBorder="1" applyAlignment="1" applyProtection="1">
      <alignment/>
      <protection locked="0"/>
    </xf>
    <xf numFmtId="0" fontId="0" fillId="0" borderId="4" xfId="0" applyBorder="1" applyAlignment="1" applyProtection="1">
      <alignment horizontal="left" vertical="center"/>
      <protection locked="0"/>
    </xf>
    <xf numFmtId="0" fontId="0" fillId="0" borderId="4" xfId="0" applyBorder="1" applyAlignment="1" applyProtection="1">
      <alignment/>
      <protection locked="0"/>
    </xf>
    <xf numFmtId="0" fontId="0" fillId="0" borderId="1" xfId="0"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0" fillId="0" borderId="51" xfId="0" applyBorder="1" applyAlignment="1" applyProtection="1">
      <alignment/>
      <protection locked="0"/>
    </xf>
    <xf numFmtId="0" fontId="0" fillId="0" borderId="46" xfId="0" applyBorder="1" applyAlignment="1" applyProtection="1">
      <alignment/>
      <protection locked="0"/>
    </xf>
    <xf numFmtId="0" fontId="3" fillId="0" borderId="1" xfId="0" applyFont="1" applyBorder="1" applyAlignment="1" applyProtection="1">
      <alignment/>
      <protection locked="0"/>
    </xf>
    <xf numFmtId="0" fontId="0" fillId="0" borderId="0" xfId="0" applyBorder="1" applyAlignment="1" applyProtection="1">
      <alignment horizontal="left" vertical="center"/>
      <protection/>
    </xf>
    <xf numFmtId="2" fontId="15" fillId="0" borderId="0" xfId="0" applyNumberFormat="1" applyFont="1" applyAlignment="1" applyProtection="1">
      <alignment horizontal="right" vertical="top"/>
      <protection/>
    </xf>
    <xf numFmtId="0" fontId="3" fillId="0" borderId="0" xfId="0" applyFont="1" applyBorder="1" applyAlignment="1" applyProtection="1">
      <alignment/>
      <protection/>
    </xf>
    <xf numFmtId="0" fontId="14" fillId="2" borderId="0" xfId="0" applyFont="1" applyFill="1" applyBorder="1" applyAlignment="1" applyProtection="1">
      <alignment horizontal="left" vertical="center"/>
      <protection/>
    </xf>
    <xf numFmtId="0" fontId="0" fillId="0" borderId="0" xfId="0" applyAlignment="1">
      <alignment/>
    </xf>
    <xf numFmtId="0" fontId="3" fillId="8" borderId="35" xfId="0" applyFont="1" applyFill="1" applyBorder="1" applyAlignment="1" applyProtection="1">
      <alignment horizontal="center" vertical="center"/>
      <protection/>
    </xf>
    <xf numFmtId="0" fontId="0" fillId="8" borderId="4" xfId="0" applyFill="1" applyBorder="1" applyAlignment="1" applyProtection="1">
      <alignment horizontal="center" vertical="center"/>
      <protection/>
    </xf>
    <xf numFmtId="0" fontId="0" fillId="0" borderId="41" xfId="0" applyBorder="1" applyAlignment="1">
      <alignment horizontal="center" vertical="center"/>
    </xf>
    <xf numFmtId="0" fontId="3" fillId="0" borderId="17" xfId="0" applyFont="1" applyBorder="1" applyAlignment="1" applyProtection="1">
      <alignment horizontal="center" vertical="center"/>
      <protection locked="0"/>
    </xf>
    <xf numFmtId="0" fontId="0" fillId="0" borderId="20" xfId="0" applyBorder="1" applyAlignment="1" applyProtection="1">
      <alignment/>
      <protection locked="0"/>
    </xf>
    <xf numFmtId="0" fontId="3" fillId="9" borderId="10" xfId="0" applyFont="1" applyFill="1" applyBorder="1" applyAlignment="1" applyProtection="1">
      <alignment horizontal="center" vertical="center"/>
      <protection/>
    </xf>
    <xf numFmtId="0" fontId="0" fillId="9" borderId="0" xfId="0" applyFill="1" applyBorder="1" applyAlignment="1" applyProtection="1">
      <alignment horizontal="center" vertical="center"/>
      <protection/>
    </xf>
    <xf numFmtId="0" fontId="0" fillId="0" borderId="38" xfId="0" applyBorder="1" applyAlignment="1">
      <alignment horizontal="center" vertical="center"/>
    </xf>
    <xf numFmtId="0" fontId="3" fillId="0" borderId="0" xfId="0" applyFont="1" applyBorder="1" applyAlignment="1" applyProtection="1">
      <alignment horizontal="center" vertical="center"/>
      <protection/>
    </xf>
    <xf numFmtId="13" fontId="3" fillId="0" borderId="6" xfId="0" applyNumberFormat="1" applyFont="1" applyBorder="1" applyAlignment="1" applyProtection="1">
      <alignment vertical="center"/>
      <protection locked="0"/>
    </xf>
    <xf numFmtId="13" fontId="0" fillId="0" borderId="5" xfId="0" applyNumberFormat="1" applyBorder="1" applyAlignment="1" applyProtection="1">
      <alignment vertical="center"/>
      <protection locked="0"/>
    </xf>
    <xf numFmtId="0" fontId="17" fillId="0" borderId="0" xfId="0" applyFont="1" applyBorder="1" applyAlignment="1" applyProtection="1">
      <alignment/>
      <protection/>
    </xf>
    <xf numFmtId="0" fontId="0" fillId="0" borderId="5" xfId="0" applyBorder="1" applyAlignment="1">
      <alignment horizontal="center" vertical="center"/>
    </xf>
    <xf numFmtId="0" fontId="7" fillId="0" borderId="0" xfId="0" applyFont="1" applyAlignment="1" applyProtection="1">
      <alignment wrapText="1"/>
      <protection/>
    </xf>
    <xf numFmtId="0" fontId="0" fillId="0" borderId="18" xfId="0" applyBorder="1" applyAlignment="1">
      <alignment/>
    </xf>
    <xf numFmtId="0" fontId="0" fillId="0" borderId="8" xfId="0" applyBorder="1" applyAlignment="1">
      <alignment horizontal="center" vertical="center" textRotation="90"/>
    </xf>
    <xf numFmtId="0" fontId="0" fillId="0" borderId="11" xfId="0" applyBorder="1" applyAlignment="1">
      <alignment horizontal="center" vertical="center" textRotation="90"/>
    </xf>
    <xf numFmtId="0" fontId="0" fillId="0" borderId="7" xfId="0" applyBorder="1" applyAlignment="1">
      <alignment horizontal="center" vertical="center" textRotation="90"/>
    </xf>
    <xf numFmtId="0" fontId="0" fillId="0" borderId="11" xfId="0" applyBorder="1" applyAlignment="1">
      <alignment/>
    </xf>
    <xf numFmtId="0" fontId="0" fillId="0" borderId="7" xfId="0" applyBorder="1" applyAlignment="1">
      <alignment/>
    </xf>
    <xf numFmtId="0" fontId="10" fillId="0" borderId="0" xfId="0" applyFont="1" applyAlignment="1">
      <alignment horizontal="left" vertical="center" wrapText="1"/>
    </xf>
    <xf numFmtId="0" fontId="0" fillId="0" borderId="0" xfId="0" applyAlignment="1">
      <alignment horizontal="left" vertical="center" wrapText="1"/>
    </xf>
    <xf numFmtId="0" fontId="0" fillId="4" borderId="0" xfId="0" applyFill="1" applyAlignment="1">
      <alignment horizontal="center" vertical="center" textRotation="90"/>
    </xf>
    <xf numFmtId="0" fontId="0" fillId="6" borderId="0" xfId="0" applyFill="1" applyAlignment="1">
      <alignment horizontal="center" wrapText="1"/>
    </xf>
    <xf numFmtId="0" fontId="0" fillId="9" borderId="0" xfId="0" applyFill="1" applyAlignment="1">
      <alignment horizontal="center" vertical="center"/>
    </xf>
    <xf numFmtId="0" fontId="0" fillId="9" borderId="0" xfId="0" applyFill="1" applyAlignment="1">
      <alignment vertical="center"/>
    </xf>
    <xf numFmtId="0" fontId="0" fillId="10" borderId="0" xfId="0" applyFill="1" applyAlignment="1">
      <alignment horizontal="center" vertical="center"/>
    </xf>
    <xf numFmtId="0" fontId="0" fillId="5" borderId="0" xfId="0" applyFill="1" applyAlignment="1">
      <alignment horizontal="center" vertical="center"/>
    </xf>
    <xf numFmtId="0" fontId="0" fillId="0" borderId="0" xfId="0" applyAlignment="1">
      <alignment horizontal="center" vertical="center"/>
    </xf>
    <xf numFmtId="0" fontId="10" fillId="0" borderId="0" xfId="0" applyFont="1" applyAlignment="1" applyProtection="1">
      <alignment horizontal="center" wrapText="1"/>
      <protection/>
    </xf>
    <xf numFmtId="0" fontId="0" fillId="0" borderId="2" xfId="0"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6" fillId="2" borderId="43" xfId="0" applyFont="1" applyFill="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44" xfId="0" applyBorder="1" applyAlignment="1" applyProtection="1">
      <alignment/>
      <protection/>
    </xf>
    <xf numFmtId="0" fontId="0" fillId="0" borderId="45" xfId="0" applyBorder="1" applyAlignment="1" applyProtection="1">
      <alignment/>
      <protection/>
    </xf>
    <xf numFmtId="0" fontId="0" fillId="0" borderId="45" xfId="0" applyFont="1" applyBorder="1" applyAlignment="1" applyProtection="1">
      <alignment horizontal="center" vertical="center"/>
      <protection/>
    </xf>
    <xf numFmtId="0" fontId="0" fillId="0" borderId="6" xfId="0" applyFont="1" applyBorder="1" applyAlignment="1" applyProtection="1">
      <alignment horizontal="center" vertical="center"/>
      <protection/>
    </xf>
    <xf numFmtId="0" fontId="0" fillId="0" borderId="5" xfId="0" applyFont="1" applyBorder="1" applyAlignment="1" applyProtection="1">
      <alignment horizontal="center" vertical="center"/>
      <protection/>
    </xf>
    <xf numFmtId="0" fontId="0" fillId="0" borderId="1"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1" fontId="0" fillId="0" borderId="6" xfId="0" applyNumberFormat="1" applyFont="1" applyBorder="1" applyAlignment="1" applyProtection="1">
      <alignment horizontal="center"/>
      <protection/>
    </xf>
    <xf numFmtId="1" fontId="0" fillId="0" borderId="5" xfId="0" applyNumberFormat="1" applyFont="1" applyBorder="1" applyAlignment="1" applyProtection="1">
      <alignment horizontal="center"/>
      <protection/>
    </xf>
    <xf numFmtId="0" fontId="0" fillId="0" borderId="6" xfId="0" applyFont="1" applyBorder="1" applyAlignment="1" applyProtection="1">
      <alignment/>
      <protection/>
    </xf>
    <xf numFmtId="0" fontId="0" fillId="0" borderId="1" xfId="0" applyFont="1" applyBorder="1" applyAlignment="1" applyProtection="1">
      <alignment/>
      <protection/>
    </xf>
    <xf numFmtId="0" fontId="0" fillId="0" borderId="37" xfId="0" applyFont="1" applyBorder="1" applyAlignment="1" applyProtection="1">
      <alignment/>
      <protection/>
    </xf>
    <xf numFmtId="0" fontId="6" fillId="2" borderId="27" xfId="0" applyFont="1" applyFill="1" applyBorder="1" applyAlignment="1" applyProtection="1">
      <alignment horizontal="center" vertical="center"/>
      <protection/>
    </xf>
    <xf numFmtId="0" fontId="0" fillId="0" borderId="4" xfId="0" applyBorder="1" applyAlignment="1" applyProtection="1">
      <alignment horizontal="center"/>
      <protection/>
    </xf>
    <xf numFmtId="0" fontId="0" fillId="0" borderId="36" xfId="0" applyBorder="1" applyAlignment="1" applyProtection="1">
      <alignment horizontal="center"/>
      <protection/>
    </xf>
    <xf numFmtId="0" fontId="0" fillId="0" borderId="0" xfId="0" applyAlignment="1" applyProtection="1">
      <alignment wrapText="1"/>
      <protection/>
    </xf>
    <xf numFmtId="0" fontId="0" fillId="0" borderId="26" xfId="0" applyBorder="1" applyAlignment="1" applyProtection="1">
      <alignment/>
      <protection/>
    </xf>
    <xf numFmtId="0" fontId="6" fillId="2" borderId="28" xfId="0" applyFont="1" applyFill="1" applyBorder="1" applyAlignment="1" applyProtection="1">
      <alignment horizontal="center" vertical="center"/>
      <protection/>
    </xf>
    <xf numFmtId="0" fontId="6" fillId="2" borderId="29" xfId="0" applyFont="1" applyFill="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6" fillId="2" borderId="28" xfId="0" applyFont="1" applyFill="1" applyBorder="1" applyAlignment="1" applyProtection="1">
      <alignment horizontal="center" vertical="center"/>
      <protection/>
    </xf>
    <xf numFmtId="0" fontId="0" fillId="0" borderId="29" xfId="0" applyFont="1" applyBorder="1" applyAlignment="1" applyProtection="1">
      <alignment horizontal="center"/>
      <protection/>
    </xf>
    <xf numFmtId="0" fontId="0" fillId="0" borderId="30" xfId="0" applyFont="1" applyBorder="1" applyAlignment="1" applyProtection="1">
      <alignment horizontal="center"/>
      <protection/>
    </xf>
    <xf numFmtId="0" fontId="6" fillId="2" borderId="30" xfId="0" applyFont="1" applyFill="1" applyBorder="1" applyAlignment="1" applyProtection="1">
      <alignment horizontal="center" vertical="center"/>
      <protection/>
    </xf>
    <xf numFmtId="0" fontId="0" fillId="0" borderId="2" xfId="0" applyBorder="1" applyAlignment="1" applyProtection="1">
      <alignment horizontal="center" vertical="center" wrapText="1"/>
      <protection/>
    </xf>
    <xf numFmtId="0" fontId="6" fillId="2" borderId="27" xfId="0" applyFont="1" applyFill="1" applyBorder="1" applyAlignment="1" applyProtection="1">
      <alignment horizontal="right"/>
      <protection/>
    </xf>
    <xf numFmtId="0" fontId="0" fillId="0" borderId="4" xfId="0" applyFont="1" applyBorder="1" applyAlignment="1" applyProtection="1">
      <alignment horizontal="right"/>
      <protection/>
    </xf>
    <xf numFmtId="0" fontId="6" fillId="2" borderId="26" xfId="0" applyFont="1" applyFill="1" applyBorder="1" applyAlignment="1" applyProtection="1">
      <alignment horizontal="right"/>
      <protection/>
    </xf>
    <xf numFmtId="0" fontId="0" fillId="0" borderId="0" xfId="0" applyFont="1" applyBorder="1" applyAlignment="1" applyProtection="1">
      <alignment/>
      <protection/>
    </xf>
    <xf numFmtId="0" fontId="6" fillId="2" borderId="26"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6" fillId="2" borderId="15" xfId="0" applyFont="1" applyFill="1" applyBorder="1" applyAlignment="1" applyProtection="1">
      <alignment horizontal="center" vertical="center"/>
      <protection/>
    </xf>
    <xf numFmtId="0" fontId="0" fillId="0" borderId="50" xfId="0" applyFont="1" applyBorder="1" applyAlignment="1" applyProtection="1">
      <alignment horizontal="center" vertical="center"/>
      <protection/>
    </xf>
    <xf numFmtId="0" fontId="0" fillId="0" borderId="5"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2" xfId="0" applyFont="1" applyBorder="1" applyAlignment="1" applyProtection="1">
      <alignment/>
      <protection/>
    </xf>
    <xf numFmtId="0" fontId="0" fillId="0" borderId="50" xfId="0" applyFont="1" applyBorder="1" applyAlignment="1" applyProtection="1">
      <alignment/>
      <protection/>
    </xf>
    <xf numFmtId="0" fontId="0" fillId="0" borderId="5" xfId="0" applyFont="1" applyBorder="1" applyAlignment="1" applyProtection="1">
      <alignment/>
      <protection/>
    </xf>
    <xf numFmtId="0" fontId="0" fillId="0" borderId="13" xfId="0" applyFont="1" applyBorder="1" applyAlignment="1" applyProtection="1">
      <alignment/>
      <protection/>
    </xf>
    <xf numFmtId="0" fontId="6" fillId="2" borderId="4" xfId="0" applyFont="1" applyFill="1" applyBorder="1" applyAlignment="1" applyProtection="1">
      <alignment horizontal="right"/>
      <protection/>
    </xf>
    <xf numFmtId="0" fontId="6" fillId="2" borderId="29" xfId="0" applyFont="1" applyFill="1" applyBorder="1" applyAlignment="1" applyProtection="1">
      <alignment horizontal="center" vertical="center"/>
      <protection/>
    </xf>
    <xf numFmtId="0" fontId="6" fillId="2" borderId="30" xfId="0" applyFont="1" applyFill="1" applyBorder="1" applyAlignment="1" applyProtection="1">
      <alignment horizontal="center" vertical="center"/>
      <protection/>
    </xf>
    <xf numFmtId="1" fontId="0" fillId="0" borderId="2" xfId="0" applyNumberFormat="1" applyFont="1" applyBorder="1" applyAlignment="1" applyProtection="1">
      <alignment horizontal="center"/>
      <protection/>
    </xf>
    <xf numFmtId="1" fontId="0" fillId="0" borderId="16" xfId="0" applyNumberFormat="1" applyFont="1" applyBorder="1" applyAlignment="1" applyProtection="1">
      <alignment horizontal="center"/>
      <protection/>
    </xf>
    <xf numFmtId="0" fontId="0" fillId="0" borderId="6" xfId="0" applyFont="1" applyBorder="1" applyAlignment="1" applyProtection="1">
      <alignment horizontal="center" vertical="center"/>
      <protection/>
    </xf>
    <xf numFmtId="0" fontId="0" fillId="0" borderId="1"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16" xfId="0" applyFont="1" applyBorder="1" applyAlignment="1" applyProtection="1">
      <alignment/>
      <protection/>
    </xf>
    <xf numFmtId="0" fontId="6" fillId="2" borderId="43" xfId="0" applyFont="1" applyFill="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45"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2" borderId="4" xfId="0" applyFont="1" applyFill="1" applyBorder="1" applyAlignment="1" applyProtection="1">
      <alignment/>
      <protection/>
    </xf>
    <xf numFmtId="1" fontId="0" fillId="0" borderId="8" xfId="0" applyNumberFormat="1" applyBorder="1" applyAlignment="1" applyProtection="1">
      <alignment/>
      <protection/>
    </xf>
    <xf numFmtId="1" fontId="0" fillId="0" borderId="7" xfId="0" applyNumberFormat="1" applyBorder="1" applyAlignment="1" applyProtection="1">
      <alignment/>
      <protection/>
    </xf>
    <xf numFmtId="0" fontId="0" fillId="2" borderId="0" xfId="0" applyFont="1" applyFill="1" applyBorder="1" applyAlignment="1" applyProtection="1">
      <alignment/>
      <protection/>
    </xf>
    <xf numFmtId="0" fontId="0" fillId="0" borderId="0" xfId="0" applyFont="1" applyBorder="1" applyAlignment="1" applyProtection="1">
      <alignment/>
      <protection/>
    </xf>
    <xf numFmtId="0" fontId="0" fillId="0" borderId="15" xfId="0" applyFont="1" applyBorder="1" applyAlignment="1" applyProtection="1">
      <alignment/>
      <protection/>
    </xf>
    <xf numFmtId="0" fontId="0" fillId="0" borderId="0" xfId="0" applyFont="1" applyBorder="1" applyAlignment="1">
      <alignment/>
    </xf>
    <xf numFmtId="0" fontId="0" fillId="0" borderId="0" xfId="0" applyAlignment="1">
      <alignment horizontal="left"/>
    </xf>
    <xf numFmtId="0" fontId="0" fillId="0" borderId="4" xfId="0" applyBorder="1" applyAlignment="1">
      <alignment horizontal="left"/>
    </xf>
    <xf numFmtId="0" fontId="4" fillId="0" borderId="19" xfId="0" applyFont="1" applyBorder="1" applyAlignment="1">
      <alignment horizontal="center"/>
    </xf>
    <xf numFmtId="0" fontId="0" fillId="0" borderId="19" xfId="0" applyBorder="1" applyAlignment="1">
      <alignment/>
    </xf>
    <xf numFmtId="0" fontId="7" fillId="0" borderId="19" xfId="0" applyFont="1" applyBorder="1" applyAlignment="1">
      <alignment/>
    </xf>
    <xf numFmtId="0" fontId="1" fillId="0" borderId="0" xfId="0" applyFont="1" applyAlignment="1">
      <alignment/>
    </xf>
    <xf numFmtId="0" fontId="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 xfId="0" applyBorder="1" applyAlignment="1">
      <alignment horizontal="left"/>
    </xf>
    <xf numFmtId="0" fontId="0" fillId="0" borderId="1" xfId="0" applyBorder="1" applyAlignment="1" applyProtection="1">
      <alignment horizontal="left"/>
      <protection/>
    </xf>
    <xf numFmtId="1" fontId="4" fillId="0" borderId="1" xfId="0" applyNumberFormat="1" applyFont="1" applyBorder="1" applyAlignment="1" applyProtection="1">
      <alignment horizontal="left"/>
      <protection/>
    </xf>
    <xf numFmtId="0" fontId="0" fillId="0" borderId="5" xfId="0" applyBorder="1" applyAlignment="1">
      <alignment/>
    </xf>
    <xf numFmtId="1" fontId="4" fillId="0" borderId="4" xfId="0" applyNumberFormat="1" applyFont="1" applyBorder="1" applyAlignment="1">
      <alignment horizontal="left"/>
    </xf>
    <xf numFmtId="0" fontId="0" fillId="0" borderId="41" xfId="0" applyBorder="1" applyAlignment="1">
      <alignment/>
    </xf>
    <xf numFmtId="0" fontId="0" fillId="0" borderId="5" xfId="0" applyBorder="1" applyAlignment="1">
      <alignment horizontal="left"/>
    </xf>
    <xf numFmtId="1" fontId="5" fillId="2" borderId="3" xfId="0" applyNumberFormat="1" applyFont="1" applyFill="1" applyBorder="1" applyAlignment="1">
      <alignment horizontal="center" vertical="center" wrapText="1"/>
    </xf>
    <xf numFmtId="0" fontId="0" fillId="0" borderId="3" xfId="0" applyBorder="1" applyAlignment="1">
      <alignment wrapText="1"/>
    </xf>
    <xf numFmtId="0" fontId="0" fillId="0" borderId="0" xfId="0" applyAlignment="1">
      <alignment wrapText="1"/>
    </xf>
    <xf numFmtId="166" fontId="4" fillId="0" borderId="6" xfId="0" applyNumberFormat="1" applyFont="1" applyBorder="1" applyAlignment="1">
      <alignment horizontal="center"/>
    </xf>
    <xf numFmtId="0" fontId="0" fillId="0" borderId="5" xfId="0" applyBorder="1" applyAlignment="1">
      <alignment horizontal="center"/>
    </xf>
    <xf numFmtId="1" fontId="4" fillId="0" borderId="1" xfId="0" applyNumberFormat="1" applyFont="1" applyBorder="1" applyAlignment="1">
      <alignment horizontal="left"/>
    </xf>
    <xf numFmtId="1" fontId="4" fillId="0" borderId="3" xfId="0" applyNumberFormat="1" applyFont="1" applyBorder="1" applyAlignment="1" applyProtection="1">
      <alignment horizontal="left"/>
      <protection/>
    </xf>
    <xf numFmtId="0" fontId="0" fillId="0" borderId="42" xfId="0" applyBorder="1" applyAlignment="1">
      <alignment horizontal="left"/>
    </xf>
    <xf numFmtId="1" fontId="10" fillId="0" borderId="6" xfId="0" applyNumberFormat="1" applyFont="1" applyBorder="1" applyAlignment="1">
      <alignment/>
    </xf>
    <xf numFmtId="0" fontId="1" fillId="0" borderId="1" xfId="0" applyFont="1" applyBorder="1" applyAlignment="1">
      <alignment/>
    </xf>
    <xf numFmtId="0" fontId="4" fillId="0" borderId="1" xfId="0" applyFont="1" applyBorder="1" applyAlignment="1">
      <alignment/>
    </xf>
    <xf numFmtId="1" fontId="4" fillId="0" borderId="12" xfId="0" applyNumberFormat="1" applyFont="1" applyBorder="1" applyAlignment="1">
      <alignment horizontal="left"/>
    </xf>
    <xf numFmtId="0" fontId="0" fillId="0" borderId="9" xfId="0" applyFont="1" applyBorder="1" applyAlignment="1">
      <alignment horizontal="left"/>
    </xf>
    <xf numFmtId="1" fontId="10" fillId="0" borderId="6" xfId="0" applyNumberFormat="1" applyFont="1" applyBorder="1" applyAlignment="1">
      <alignment horizontal="left"/>
    </xf>
    <xf numFmtId="1" fontId="10" fillId="0" borderId="1" xfId="0" applyNumberFormat="1" applyFont="1" applyBorder="1" applyAlignment="1">
      <alignment horizontal="left"/>
    </xf>
    <xf numFmtId="1" fontId="4" fillId="0" borderId="12" xfId="0" applyNumberFormat="1" applyFont="1" applyBorder="1" applyAlignment="1">
      <alignment horizontal="center"/>
    </xf>
    <xf numFmtId="1" fontId="4" fillId="0" borderId="9" xfId="0" applyNumberFormat="1" applyFont="1" applyBorder="1" applyAlignment="1">
      <alignment horizontal="center"/>
    </xf>
    <xf numFmtId="1" fontId="4" fillId="0" borderId="22" xfId="0" applyNumberFormat="1" applyFont="1" applyBorder="1" applyAlignment="1">
      <alignment horizontal="center"/>
    </xf>
    <xf numFmtId="1" fontId="4" fillId="0" borderId="12" xfId="0" applyNumberFormat="1" applyFont="1" applyBorder="1" applyAlignment="1" applyProtection="1">
      <alignment horizontal="left"/>
      <protection/>
    </xf>
    <xf numFmtId="0" fontId="0" fillId="0" borderId="9" xfId="0" applyFont="1" applyBorder="1" applyAlignment="1">
      <alignment/>
    </xf>
    <xf numFmtId="0" fontId="0" fillId="0" borderId="9" xfId="0" applyBorder="1" applyAlignment="1">
      <alignment horizontal="center"/>
    </xf>
    <xf numFmtId="0" fontId="0" fillId="0" borderId="22" xfId="0" applyBorder="1" applyAlignment="1">
      <alignment horizontal="center"/>
    </xf>
    <xf numFmtId="0" fontId="4" fillId="0" borderId="13" xfId="0" applyFont="1" applyBorder="1" applyAlignment="1">
      <alignment horizontal="left" vertical="center"/>
    </xf>
    <xf numFmtId="0" fontId="4" fillId="0" borderId="2"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52" xfId="0" applyFont="1" applyBorder="1" applyAlignment="1">
      <alignment horizontal="left" vertical="center"/>
    </xf>
    <xf numFmtId="0" fontId="5" fillId="2" borderId="43" xfId="0" applyFont="1" applyFill="1" applyBorder="1" applyAlignment="1" applyProtection="1">
      <alignment horizontal="center" vertical="center"/>
      <protection/>
    </xf>
    <xf numFmtId="0" fontId="5" fillId="2" borderId="44" xfId="0" applyFont="1" applyFill="1" applyBorder="1" applyAlignment="1" applyProtection="1">
      <alignment horizontal="center" vertical="center"/>
      <protection/>
    </xf>
    <xf numFmtId="0" fontId="5" fillId="2" borderId="45" xfId="0" applyFont="1" applyFill="1" applyBorder="1" applyAlignment="1" applyProtection="1">
      <alignment horizontal="center" vertical="center"/>
      <protection/>
    </xf>
    <xf numFmtId="0" fontId="4" fillId="0" borderId="50" xfId="0" applyFont="1" applyBorder="1" applyAlignment="1">
      <alignment horizontal="left" vertical="center"/>
    </xf>
    <xf numFmtId="0" fontId="4" fillId="0" borderId="5" xfId="0" applyFont="1" applyBorder="1" applyAlignment="1">
      <alignment horizontal="left" vertical="center"/>
    </xf>
    <xf numFmtId="0" fontId="0" fillId="0" borderId="6" xfId="0" applyBorder="1" applyAlignment="1">
      <alignment horizontal="center"/>
    </xf>
    <xf numFmtId="0" fontId="0" fillId="0" borderId="0" xfId="0" applyAlignment="1">
      <alignment vertical="center" wrapText="1"/>
    </xf>
    <xf numFmtId="0" fontId="0" fillId="0" borderId="0" xfId="0" applyAlignment="1">
      <alignment horizontal="center"/>
    </xf>
    <xf numFmtId="0" fontId="8" fillId="0" borderId="4" xfId="0" applyFont="1" applyBorder="1" applyAlignment="1" applyProtection="1">
      <alignment horizontal="left"/>
      <protection/>
    </xf>
    <xf numFmtId="0" fontId="8" fillId="0" borderId="1" xfId="0" applyFont="1" applyBorder="1" applyAlignment="1" applyProtection="1">
      <alignment horizontal="left"/>
      <protection/>
    </xf>
    <xf numFmtId="0" fontId="9" fillId="0" borderId="33" xfId="0" applyFont="1" applyBorder="1" applyAlignment="1" applyProtection="1">
      <alignment horizontal="right"/>
      <protection/>
    </xf>
    <xf numFmtId="0" fontId="0" fillId="0" borderId="3" xfId="0" applyBorder="1" applyAlignment="1">
      <alignment horizontal="right"/>
    </xf>
    <xf numFmtId="1" fontId="11" fillId="2" borderId="10" xfId="0" applyNumberFormat="1" applyFont="1" applyFill="1" applyBorder="1" applyAlignment="1">
      <alignment horizontal="center" vertical="center" shrinkToFit="1"/>
    </xf>
    <xf numFmtId="0" fontId="0" fillId="0" borderId="0" xfId="0" applyBorder="1" applyAlignment="1">
      <alignment horizontal="center" vertical="center"/>
    </xf>
    <xf numFmtId="166" fontId="9" fillId="0" borderId="35" xfId="0" applyNumberFormat="1" applyFont="1" applyBorder="1" applyAlignment="1">
      <alignment horizontal="center"/>
    </xf>
  </cellXfs>
  <cellStyles count="8">
    <cellStyle name="Normal" xfId="0"/>
    <cellStyle name="Percent" xfId="15"/>
    <cellStyle name="Currency" xfId="16"/>
    <cellStyle name="Currency [0]" xfId="17"/>
    <cellStyle name="Comma" xfId="18"/>
    <cellStyle name="Comma [0]" xfId="19"/>
    <cellStyle name="Hyperlink" xfId="20"/>
    <cellStyle name="Followed Hyperlink" xfId="21"/>
  </cellStyles>
  <dxfs count="166">
    <dxf>
      <fill>
        <patternFill>
          <bgColor indexed="52"/>
        </patternFill>
      </fill>
      <border/>
    </dxf>
    <dxf>
      <fill>
        <patternFill>
          <bgColor indexed="52"/>
        </patternFill>
      </fill>
      <border/>
    </dxf>
    <dxf>
      <font>
        <strike val="0"/>
        <color auto="1"/>
      </font>
      <fill>
        <patternFill patternType="gray125">
          <fgColor theme="9"/>
          <bgColor rgb="FFFFFF99"/>
        </patternFill>
      </fill>
      <border>
        <left style="thin"/>
        <right style="thin"/>
        <top style="thin"/>
        <bottom style="thin"/>
      </border>
    </dxf>
    <dxf>
      <fill>
        <patternFill>
          <bgColor indexed="52"/>
        </patternFill>
      </fill>
      <border/>
    </dxf>
    <dxf>
      <fill>
        <patternFill patternType="solid">
          <bgColor theme="9"/>
        </patternFill>
      </fill>
      <border/>
    </dxf>
    <dxf>
      <fill>
        <patternFill patternType="solid">
          <bgColor theme="9"/>
        </patternFill>
      </fill>
      <border/>
    </dxf>
    <dxf>
      <fill>
        <patternFill>
          <bgColor indexed="52"/>
        </patternFill>
      </fill>
      <border/>
    </dxf>
    <dxf>
      <font>
        <strike val="0"/>
        <color auto="1"/>
      </font>
      <fill>
        <patternFill patternType="gray125">
          <fgColor theme="9"/>
          <bgColor rgb="FFFFFF99"/>
        </patternFill>
      </fill>
      <border>
        <left style="thin"/>
        <right style="thin"/>
        <top style="thin"/>
        <bottom style="thin"/>
      </border>
    </dxf>
    <dxf>
      <fill>
        <patternFill>
          <bgColor indexed="43"/>
        </patternFill>
      </fill>
      <border/>
    </dxf>
    <dxf>
      <fill>
        <patternFill>
          <bgColor indexed="52"/>
        </patternFill>
      </fill>
      <border/>
    </dxf>
    <dxf>
      <fill>
        <patternFill>
          <bgColor indexed="43"/>
        </patternFill>
      </fill>
      <border/>
    </dxf>
    <dxf>
      <fill>
        <patternFill>
          <bgColor indexed="52"/>
        </patternFill>
      </fill>
      <border/>
    </dxf>
    <dxf>
      <fill>
        <patternFill>
          <bgColor indexed="43"/>
        </patternFill>
      </fill>
      <border/>
    </dxf>
    <dxf>
      <fill>
        <patternFill>
          <bgColor indexed="52"/>
        </patternFill>
      </fill>
      <border/>
    </dxf>
    <dxf>
      <fill>
        <patternFill>
          <bgColor indexed="43"/>
        </patternFill>
      </fill>
      <border/>
    </dxf>
    <dxf>
      <fill>
        <patternFill>
          <bgColor indexed="52"/>
        </patternFill>
      </fill>
      <border/>
    </dxf>
    <dxf>
      <fill>
        <patternFill>
          <bgColor indexed="52"/>
        </patternFill>
      </fill>
      <border/>
    </dxf>
    <dxf>
      <fill>
        <patternFill>
          <bgColor indexed="43"/>
        </patternFill>
      </fill>
      <border/>
    </dxf>
    <dxf>
      <fill>
        <patternFill>
          <bgColor indexed="52"/>
        </patternFill>
      </fill>
      <border/>
    </dxf>
    <dxf>
      <fill>
        <patternFill>
          <bgColor indexed="43"/>
        </patternFill>
      </fill>
      <border/>
    </dxf>
    <dxf>
      <fill>
        <patternFill>
          <bgColor indexed="52"/>
        </patternFill>
      </fill>
      <border/>
    </dxf>
    <dxf>
      <fill>
        <patternFill>
          <bgColor indexed="43"/>
        </patternFill>
      </fill>
      <border/>
    </dxf>
    <dxf>
      <fill>
        <patternFill>
          <bgColor indexed="52"/>
        </patternFill>
      </fill>
      <border/>
    </dxf>
    <dxf>
      <fill>
        <patternFill>
          <bgColor indexed="43"/>
        </patternFill>
      </fill>
      <border/>
    </dxf>
    <dxf>
      <fill>
        <patternFill>
          <bgColor indexed="52"/>
        </patternFill>
      </fill>
      <border/>
    </dxf>
    <dxf>
      <fill>
        <patternFill>
          <bgColor indexed="43"/>
        </patternFill>
      </fill>
      <border/>
    </dxf>
    <dxf>
      <fill>
        <patternFill>
          <bgColor indexed="52"/>
        </patternFill>
      </fill>
      <border/>
    </dxf>
    <dxf>
      <fill>
        <patternFill>
          <bgColor indexed="43"/>
        </patternFill>
      </fill>
      <border/>
    </dxf>
    <dxf>
      <fill>
        <patternFill>
          <bgColor indexed="52"/>
        </patternFill>
      </fill>
      <border/>
    </dxf>
    <dxf>
      <fill>
        <patternFill>
          <bgColor indexed="43"/>
        </patternFill>
      </fill>
      <border/>
    </dxf>
    <dxf>
      <fill>
        <patternFill>
          <bgColor indexed="52"/>
        </patternFill>
      </fill>
      <border/>
    </dxf>
    <dxf>
      <fill>
        <patternFill>
          <bgColor indexed="43"/>
        </patternFill>
      </fill>
      <border/>
    </dxf>
    <dxf>
      <fill>
        <patternFill>
          <bgColor indexed="52"/>
        </patternFill>
      </fill>
      <border/>
    </dxf>
    <dxf>
      <fill>
        <patternFill>
          <bgColor indexed="52"/>
        </patternFill>
      </fill>
      <border/>
    </dxf>
    <dxf>
      <fill>
        <patternFill>
          <bgColor indexed="43"/>
        </patternFill>
      </fill>
      <border/>
    </dxf>
    <dxf>
      <fill>
        <patternFill>
          <bgColor indexed="52"/>
        </patternFill>
      </fill>
      <border/>
    </dxf>
    <dxf>
      <fill>
        <patternFill>
          <bgColor indexed="43"/>
        </patternFill>
      </fill>
      <border/>
    </dxf>
    <dxf>
      <fill>
        <patternFill>
          <bgColor indexed="52"/>
        </patternFill>
      </fill>
      <border/>
    </dxf>
    <dxf>
      <fill>
        <patternFill>
          <bgColor indexed="43"/>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patternType="solid">
          <bgColor indexed="52"/>
        </patternFill>
      </fill>
      <border/>
    </dxf>
    <dxf>
      <fill>
        <patternFill>
          <bgColor indexed="52"/>
        </patternFill>
      </fill>
      <border/>
    </dxf>
    <dxf>
      <fill>
        <patternFill>
          <bgColor indexed="43"/>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patternType="solid">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bgColor indexed="52"/>
        </patternFill>
      </fill>
      <border/>
    </dxf>
    <dxf>
      <fill>
        <patternFill patternType="solid">
          <bgColor indexed="52"/>
        </patternFill>
      </fill>
      <border/>
    </dxf>
    <dxf>
      <fill>
        <patternFill>
          <bgColor indexed="43"/>
        </patternFill>
      </fill>
      <border/>
    </dxf>
    <dxf>
      <fill>
        <patternFill>
          <bgColor indexed="52"/>
        </patternFill>
      </fill>
      <border/>
    </dxf>
    <dxf>
      <fill>
        <patternFill>
          <bgColor indexed="45"/>
        </patternFill>
      </fill>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533400</xdr:colOff>
      <xdr:row>1</xdr:row>
      <xdr:rowOff>47625</xdr:rowOff>
    </xdr:from>
    <xdr:to>
      <xdr:col>12</xdr:col>
      <xdr:colOff>0</xdr:colOff>
      <xdr:row>4</xdr:row>
      <xdr:rowOff>47625</xdr:rowOff>
    </xdr:to>
    <xdr:pic>
      <xdr:nvPicPr>
        <xdr:cNvPr id="15546" name="Picture 1" descr="nuboldlogohoriznewgraphic"/>
        <xdr:cNvPicPr preferRelativeResize="1">
          <a:picLocks noChangeAspect="1"/>
        </xdr:cNvPicPr>
      </xdr:nvPicPr>
      <xdr:blipFill>
        <a:blip r:embed="rId1"/>
        <a:stretch>
          <a:fillRect/>
        </a:stretch>
      </xdr:blipFill>
      <xdr:spPr bwMode="auto">
        <a:xfrm>
          <a:off x="3771900" y="104775"/>
          <a:ext cx="3133725" cy="66675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2:AB76"/>
  <sheetViews>
    <sheetView showGridLines="0" showRowColHeaders="0" tabSelected="1" view="pageLayout" zoomScale="68" zoomScalePageLayoutView="68" workbookViewId="0" topLeftCell="A1">
      <selection activeCell="D8" sqref="D8:F8"/>
    </sheetView>
  </sheetViews>
  <sheetFormatPr defaultColWidth="10.8515625" defaultRowHeight="12.75"/>
  <cols>
    <col min="1" max="1" width="2.00390625" style="111" customWidth="1"/>
    <col min="2" max="2" width="6.140625" style="111" customWidth="1"/>
    <col min="3" max="3" width="6.00390625" style="111" customWidth="1"/>
    <col min="4" max="4" width="8.421875" style="111" customWidth="1"/>
    <col min="5" max="6" width="13.00390625" style="111" customWidth="1"/>
    <col min="7" max="7" width="8.00390625" style="111" customWidth="1"/>
    <col min="8" max="9" width="6.140625" style="111" customWidth="1"/>
    <col min="10" max="10" width="8.7109375" style="111" customWidth="1"/>
    <col min="11" max="12" width="13.00390625" style="111" customWidth="1"/>
    <col min="13" max="13" width="2.7109375" style="111" customWidth="1"/>
    <col min="14" max="14" width="6.421875" style="111" customWidth="1"/>
    <col min="15" max="15" width="9.421875" style="111" customWidth="1"/>
    <col min="16" max="16" width="4.28125" style="111" customWidth="1"/>
    <col min="17" max="17" width="9.421875" style="111" customWidth="1"/>
    <col min="18" max="18" width="13.00390625" style="111" customWidth="1"/>
    <col min="19" max="19" width="3.00390625" style="111" customWidth="1"/>
    <col min="20" max="20" width="4.28125" style="111" customWidth="1"/>
    <col min="21" max="21" width="9.00390625" style="111" customWidth="1"/>
    <col min="22" max="23" width="10.8515625" style="111" customWidth="1"/>
    <col min="24" max="24" width="11.140625" style="111" bestFit="1" customWidth="1"/>
    <col min="25" max="16384" width="10.8515625" style="111" customWidth="1"/>
  </cols>
  <sheetData>
    <row r="1" ht="5" customHeight="1"/>
    <row r="2" spans="2:19" ht="18">
      <c r="B2" s="435" t="s">
        <v>137</v>
      </c>
      <c r="C2" s="378"/>
      <c r="D2" s="378"/>
      <c r="E2" s="378"/>
      <c r="F2" s="378"/>
      <c r="G2" s="112"/>
      <c r="H2" s="113"/>
      <c r="O2" s="322" t="e">
        <f ca="1">IDAutomationWordExcelAddin.FontEncoder.Code39(E4)</f>
        <v>#NAME?</v>
      </c>
      <c r="P2" s="322"/>
      <c r="Q2" s="322"/>
      <c r="R2" s="322"/>
      <c r="S2" s="112"/>
    </row>
    <row r="3" spans="2:19" ht="18">
      <c r="B3" s="378"/>
      <c r="C3" s="378"/>
      <c r="D3" s="378"/>
      <c r="E3" s="378"/>
      <c r="F3" s="378"/>
      <c r="G3" s="112"/>
      <c r="H3" s="113"/>
      <c r="O3" s="322"/>
      <c r="P3" s="322"/>
      <c r="Q3" s="322"/>
      <c r="R3" s="322"/>
      <c r="S3" s="112"/>
    </row>
    <row r="4" spans="2:19" ht="17" customHeight="1">
      <c r="B4" s="436" t="s">
        <v>301</v>
      </c>
      <c r="C4" s="378"/>
      <c r="D4" s="378"/>
      <c r="E4" s="406"/>
      <c r="F4" s="406"/>
      <c r="G4" s="112"/>
      <c r="H4" s="112"/>
      <c r="O4" s="322"/>
      <c r="P4" s="322"/>
      <c r="Q4" s="322"/>
      <c r="R4" s="322"/>
      <c r="S4" s="112"/>
    </row>
    <row r="5" spans="2:19" ht="17" customHeight="1">
      <c r="B5" s="436" t="s">
        <v>300</v>
      </c>
      <c r="C5" s="378"/>
      <c r="D5" s="378"/>
      <c r="E5" s="444"/>
      <c r="F5" s="444"/>
      <c r="G5" s="112"/>
      <c r="N5" s="114"/>
      <c r="O5" s="322"/>
      <c r="P5" s="322"/>
      <c r="Q5" s="322"/>
      <c r="R5" s="322"/>
      <c r="S5" s="112"/>
    </row>
    <row r="6" ht="13" customHeight="1">
      <c r="N6" s="114"/>
    </row>
    <row r="7" spans="2:19" s="115" customFormat="1" ht="18" customHeight="1">
      <c r="B7" s="437" t="s">
        <v>259</v>
      </c>
      <c r="C7" s="437"/>
      <c r="D7" s="451" t="s">
        <v>55</v>
      </c>
      <c r="E7" s="451"/>
      <c r="F7" s="451"/>
      <c r="H7" s="440" t="s">
        <v>376</v>
      </c>
      <c r="I7" s="441"/>
      <c r="J7" s="441"/>
      <c r="K7" s="441"/>
      <c r="L7" s="441"/>
      <c r="M7" s="116"/>
      <c r="N7" s="6"/>
      <c r="O7" s="442" t="s">
        <v>257</v>
      </c>
      <c r="P7" s="442"/>
      <c r="S7" s="117"/>
    </row>
    <row r="8" spans="2:19" s="115" customFormat="1" ht="17" customHeight="1">
      <c r="B8" s="448" t="s">
        <v>260</v>
      </c>
      <c r="C8" s="448"/>
      <c r="D8" s="453"/>
      <c r="E8" s="453"/>
      <c r="F8" s="453"/>
      <c r="H8" s="441"/>
      <c r="I8" s="441"/>
      <c r="J8" s="441"/>
      <c r="K8" s="441"/>
      <c r="L8" s="441"/>
      <c r="M8" s="116"/>
      <c r="N8" s="6"/>
      <c r="O8" s="442" t="s">
        <v>258</v>
      </c>
      <c r="P8" s="442"/>
      <c r="Q8" s="443"/>
      <c r="R8" s="443"/>
      <c r="S8" s="117"/>
    </row>
    <row r="9" ht="14" customHeight="1">
      <c r="S9" s="118"/>
    </row>
    <row r="10" spans="2:19" ht="12.75">
      <c r="B10" s="238" t="s">
        <v>138</v>
      </c>
      <c r="C10" s="119"/>
      <c r="D10" s="454"/>
      <c r="E10" s="455"/>
      <c r="F10" s="456"/>
      <c r="H10" s="467" t="s">
        <v>139</v>
      </c>
      <c r="I10" s="468"/>
      <c r="J10" s="445"/>
      <c r="K10" s="446"/>
      <c r="L10" s="447"/>
      <c r="M10"/>
      <c r="O10" s="437" t="s">
        <v>372</v>
      </c>
      <c r="P10" s="438"/>
      <c r="Q10" s="439"/>
      <c r="R10" s="439"/>
      <c r="S10" s="112"/>
    </row>
    <row r="11" spans="2:18" ht="12.75">
      <c r="B11"/>
      <c r="C11" s="246"/>
      <c r="D11"/>
      <c r="E11"/>
      <c r="F11"/>
      <c r="H11" s="246"/>
      <c r="I11" s="246"/>
      <c r="K11" s="311" t="s">
        <v>264</v>
      </c>
      <c r="L11" s="311"/>
      <c r="M11" s="311"/>
      <c r="N11" s="112"/>
      <c r="O11" s="120" t="s">
        <v>251</v>
      </c>
      <c r="P11" s="412"/>
      <c r="Q11" s="412"/>
      <c r="R11" s="412"/>
    </row>
    <row r="12" spans="2:18" ht="12.75">
      <c r="B12"/>
      <c r="C12"/>
      <c r="D12"/>
      <c r="E12"/>
      <c r="F12"/>
      <c r="H12" s="246"/>
      <c r="I12" s="246"/>
      <c r="K12" s="310" t="s">
        <v>400</v>
      </c>
      <c r="L12" s="308"/>
      <c r="M12" s="308"/>
      <c r="N12" s="250"/>
      <c r="P12" s="412"/>
      <c r="Q12" s="412"/>
      <c r="R12" s="412"/>
    </row>
    <row r="13" spans="2:19" ht="12.75">
      <c r="B13"/>
      <c r="C13"/>
      <c r="D13"/>
      <c r="E13"/>
      <c r="F13"/>
      <c r="H13" s="246"/>
      <c r="I13" s="246"/>
      <c r="K13" s="310" t="s">
        <v>230</v>
      </c>
      <c r="L13" s="310"/>
      <c r="M13" s="310"/>
      <c r="N13" s="254"/>
      <c r="O13" s="120" t="s">
        <v>250</v>
      </c>
      <c r="P13" s="341"/>
      <c r="Q13" s="341"/>
      <c r="R13" s="341"/>
      <c r="S13" s="121"/>
    </row>
    <row r="14" spans="7:19" ht="14" customHeight="1" thickBot="1">
      <c r="G14" s="122"/>
      <c r="K14" s="310" t="s">
        <v>231</v>
      </c>
      <c r="L14" s="310"/>
      <c r="M14" s="310"/>
      <c r="N14" s="121"/>
      <c r="O14" s="121"/>
      <c r="P14" s="121"/>
      <c r="Q14" s="121"/>
      <c r="R14" s="121"/>
      <c r="S14" s="121"/>
    </row>
    <row r="15" spans="2:18" ht="24" customHeight="1">
      <c r="B15" s="419" t="s">
        <v>164</v>
      </c>
      <c r="C15" s="420"/>
      <c r="D15" s="421"/>
      <c r="E15" s="421"/>
      <c r="F15" s="422"/>
      <c r="H15" s="419" t="s">
        <v>249</v>
      </c>
      <c r="I15" s="366"/>
      <c r="J15" s="449"/>
      <c r="K15" s="449"/>
      <c r="L15" s="450"/>
      <c r="M15" s="5"/>
      <c r="N15" s="121"/>
      <c r="O15" s="419" t="s">
        <v>88</v>
      </c>
      <c r="P15" s="420"/>
      <c r="Q15" s="420"/>
      <c r="R15" s="427"/>
    </row>
    <row r="16" spans="2:28" ht="2" customHeight="1">
      <c r="B16" s="239"/>
      <c r="C16" s="239"/>
      <c r="D16" s="239"/>
      <c r="E16" s="239"/>
      <c r="F16" s="123"/>
      <c r="H16" s="408"/>
      <c r="I16" s="409"/>
      <c r="J16" s="239"/>
      <c r="K16" s="239"/>
      <c r="L16" s="123"/>
      <c r="M16" s="121"/>
      <c r="N16" s="121"/>
      <c r="O16" s="185"/>
      <c r="P16" s="186"/>
      <c r="Q16" s="194"/>
      <c r="R16" s="239"/>
      <c r="U16" s="121"/>
      <c r="V16" s="121"/>
      <c r="W16" s="121"/>
      <c r="X16" s="121"/>
      <c r="Y16" s="121"/>
      <c r="Z16" s="121"/>
      <c r="AA16" s="121"/>
      <c r="AB16" s="121"/>
    </row>
    <row r="17" spans="2:28" ht="17" customHeight="1">
      <c r="B17" s="430" t="s">
        <v>375</v>
      </c>
      <c r="C17" s="431"/>
      <c r="D17" s="330" t="s">
        <v>246</v>
      </c>
      <c r="E17" s="330" t="s">
        <v>145</v>
      </c>
      <c r="F17" s="413" t="s">
        <v>144</v>
      </c>
      <c r="G17" s="121"/>
      <c r="H17" s="410" t="s">
        <v>375</v>
      </c>
      <c r="I17" s="411"/>
      <c r="J17" s="330" t="s">
        <v>246</v>
      </c>
      <c r="K17" s="330" t="s">
        <v>145</v>
      </c>
      <c r="L17" s="413" t="s">
        <v>144</v>
      </c>
      <c r="M17" s="124"/>
      <c r="N17" s="124"/>
      <c r="O17" s="415" t="s">
        <v>246</v>
      </c>
      <c r="P17" s="344" t="s">
        <v>145</v>
      </c>
      <c r="Q17" s="378"/>
      <c r="R17" s="413" t="s">
        <v>144</v>
      </c>
      <c r="S17" s="121"/>
      <c r="U17" s="121"/>
      <c r="V17" s="121"/>
      <c r="W17" s="121"/>
      <c r="X17" s="121"/>
      <c r="Y17" s="121"/>
      <c r="Z17" s="121"/>
      <c r="AA17" s="121"/>
      <c r="AB17" s="121"/>
    </row>
    <row r="18" spans="2:28" ht="17" customHeight="1">
      <c r="B18" s="125" t="s">
        <v>129</v>
      </c>
      <c r="C18" s="126" t="s">
        <v>130</v>
      </c>
      <c r="D18" s="331"/>
      <c r="E18" s="432"/>
      <c r="F18" s="423"/>
      <c r="G18" s="121"/>
      <c r="H18" s="125" t="s">
        <v>66</v>
      </c>
      <c r="I18" s="126" t="s">
        <v>67</v>
      </c>
      <c r="J18" s="331"/>
      <c r="K18" s="332"/>
      <c r="L18" s="414"/>
      <c r="M18" s="124"/>
      <c r="N18" s="124"/>
      <c r="O18" s="416"/>
      <c r="P18" s="344"/>
      <c r="Q18" s="378"/>
      <c r="R18" s="414"/>
      <c r="S18" s="121"/>
      <c r="U18" s="121"/>
      <c r="V18" s="121"/>
      <c r="W18" s="121"/>
      <c r="X18" s="121"/>
      <c r="Y18" s="121"/>
      <c r="Z18" s="121"/>
      <c r="AA18" s="121"/>
      <c r="AB18" s="121"/>
    </row>
    <row r="19" spans="2:28" ht="12.75">
      <c r="B19" s="141"/>
      <c r="C19" s="142"/>
      <c r="D19" s="180"/>
      <c r="E19" s="176"/>
      <c r="F19" s="174"/>
      <c r="G19" s="121"/>
      <c r="H19" s="141"/>
      <c r="I19" s="142"/>
      <c r="J19" s="145"/>
      <c r="K19" s="176"/>
      <c r="L19" s="174"/>
      <c r="M19"/>
      <c r="N19"/>
      <c r="O19" s="92"/>
      <c r="P19" s="403"/>
      <c r="Q19" s="327"/>
      <c r="R19" s="174"/>
      <c r="S19" s="121"/>
      <c r="T19" s="121"/>
      <c r="U19" s="121"/>
      <c r="V19" s="121"/>
      <c r="W19" s="121"/>
      <c r="X19" s="121"/>
      <c r="Y19" s="121"/>
      <c r="Z19" s="121"/>
      <c r="AA19" s="121"/>
      <c r="AB19" s="121"/>
    </row>
    <row r="20" spans="2:28" ht="12.75">
      <c r="B20" s="141"/>
      <c r="C20" s="142"/>
      <c r="D20" s="180"/>
      <c r="E20" s="176"/>
      <c r="F20" s="174"/>
      <c r="G20" s="121"/>
      <c r="H20" s="141"/>
      <c r="I20" s="142"/>
      <c r="J20" s="145"/>
      <c r="K20" s="176"/>
      <c r="L20" s="174"/>
      <c r="M20"/>
      <c r="N20"/>
      <c r="O20" s="92"/>
      <c r="P20" s="403"/>
      <c r="Q20" s="327"/>
      <c r="R20" s="174"/>
      <c r="S20" s="121"/>
      <c r="U20" s="121"/>
      <c r="V20" s="121"/>
      <c r="W20" s="121"/>
      <c r="X20" s="121"/>
      <c r="Y20" s="121"/>
      <c r="Z20" s="121"/>
      <c r="AA20" s="121"/>
      <c r="AB20" s="121"/>
    </row>
    <row r="21" spans="2:28" ht="12.75">
      <c r="B21" s="141"/>
      <c r="C21" s="142"/>
      <c r="D21" s="145"/>
      <c r="E21" s="181"/>
      <c r="F21" s="182"/>
      <c r="G21" s="121"/>
      <c r="H21" s="141"/>
      <c r="I21" s="142"/>
      <c r="J21" s="145"/>
      <c r="K21" s="176"/>
      <c r="L21" s="174"/>
      <c r="M21"/>
      <c r="N21"/>
      <c r="O21" s="92"/>
      <c r="P21" s="403"/>
      <c r="Q21" s="327"/>
      <c r="R21" s="174"/>
      <c r="S21" s="121"/>
      <c r="U21" s="121"/>
      <c r="V21" s="121"/>
      <c r="W21" s="121"/>
      <c r="X21" s="121"/>
      <c r="Y21" s="121"/>
      <c r="Z21" s="121"/>
      <c r="AA21" s="121"/>
      <c r="AB21" s="121"/>
    </row>
    <row r="22" spans="2:28" ht="12.75">
      <c r="B22" s="141"/>
      <c r="C22" s="142"/>
      <c r="D22" s="145"/>
      <c r="E22" s="176"/>
      <c r="F22" s="174"/>
      <c r="G22" s="121"/>
      <c r="H22" s="141"/>
      <c r="I22" s="142"/>
      <c r="J22" s="145"/>
      <c r="K22" s="176"/>
      <c r="L22" s="174"/>
      <c r="M22"/>
      <c r="N22"/>
      <c r="O22" s="92"/>
      <c r="P22" s="403"/>
      <c r="Q22" s="327"/>
      <c r="R22" s="174"/>
      <c r="S22" s="121"/>
      <c r="U22" s="121"/>
      <c r="V22" s="121"/>
      <c r="W22" s="121"/>
      <c r="X22" s="121"/>
      <c r="Y22" s="121"/>
      <c r="Z22" s="121"/>
      <c r="AA22" s="121"/>
      <c r="AB22" s="121"/>
    </row>
    <row r="23" spans="2:28" ht="12.75">
      <c r="B23" s="141"/>
      <c r="C23" s="142"/>
      <c r="D23" s="145"/>
      <c r="E23" s="176"/>
      <c r="F23" s="174"/>
      <c r="G23" s="121"/>
      <c r="H23" s="141"/>
      <c r="I23" s="142"/>
      <c r="J23" s="145"/>
      <c r="K23" s="176"/>
      <c r="L23" s="174"/>
      <c r="M23"/>
      <c r="N23"/>
      <c r="O23" s="92"/>
      <c r="P23" s="403"/>
      <c r="Q23" s="327"/>
      <c r="R23" s="174"/>
      <c r="S23" s="121"/>
      <c r="U23" s="121"/>
      <c r="V23" s="121"/>
      <c r="W23" s="121"/>
      <c r="X23" s="121"/>
      <c r="Y23" s="121"/>
      <c r="Z23" s="121"/>
      <c r="AA23" s="121"/>
      <c r="AB23" s="121"/>
    </row>
    <row r="24" spans="2:28" ht="12.75">
      <c r="B24" s="141"/>
      <c r="C24" s="142"/>
      <c r="D24" s="145"/>
      <c r="E24" s="176"/>
      <c r="F24" s="174"/>
      <c r="G24" s="121"/>
      <c r="H24" s="141"/>
      <c r="I24" s="142"/>
      <c r="J24" s="145"/>
      <c r="K24" s="176"/>
      <c r="L24" s="174"/>
      <c r="M24"/>
      <c r="N24"/>
      <c r="O24" s="92"/>
      <c r="P24" s="403"/>
      <c r="Q24" s="327"/>
      <c r="R24" s="174"/>
      <c r="S24" s="121"/>
      <c r="U24" s="121"/>
      <c r="V24" s="121"/>
      <c r="W24" s="121"/>
      <c r="X24" s="121"/>
      <c r="Y24" s="121"/>
      <c r="Z24" s="121"/>
      <c r="AA24" s="121"/>
      <c r="AB24" s="121"/>
    </row>
    <row r="25" spans="2:28" ht="12.75">
      <c r="B25" s="141"/>
      <c r="C25" s="142"/>
      <c r="D25" s="145"/>
      <c r="E25" s="176"/>
      <c r="F25" s="174"/>
      <c r="G25" s="121"/>
      <c r="H25" s="141"/>
      <c r="I25" s="142"/>
      <c r="J25" s="145"/>
      <c r="K25" s="176"/>
      <c r="L25" s="174"/>
      <c r="M25"/>
      <c r="N25"/>
      <c r="O25" s="92"/>
      <c r="P25" s="403"/>
      <c r="Q25" s="327"/>
      <c r="R25" s="174"/>
      <c r="S25" s="121"/>
      <c r="U25" s="121"/>
      <c r="V25" s="121"/>
      <c r="W25" s="121"/>
      <c r="X25" s="121"/>
      <c r="Y25" s="121"/>
      <c r="Z25" s="121"/>
      <c r="AA25" s="121"/>
      <c r="AB25" s="121"/>
    </row>
    <row r="26" spans="2:28" ht="12.75">
      <c r="B26" s="141"/>
      <c r="C26" s="142"/>
      <c r="D26" s="145"/>
      <c r="E26" s="176"/>
      <c r="F26" s="174"/>
      <c r="G26" s="121"/>
      <c r="H26" s="141"/>
      <c r="I26" s="142"/>
      <c r="J26" s="145"/>
      <c r="K26" s="176"/>
      <c r="L26" s="174"/>
      <c r="M26"/>
      <c r="N26"/>
      <c r="O26" s="92"/>
      <c r="P26" s="403"/>
      <c r="Q26" s="327"/>
      <c r="R26" s="174"/>
      <c r="S26" s="121"/>
      <c r="U26" s="121"/>
      <c r="V26" s="121"/>
      <c r="W26" s="121"/>
      <c r="X26" s="121"/>
      <c r="Y26" s="121"/>
      <c r="Z26" s="121"/>
      <c r="AA26" s="121"/>
      <c r="AB26" s="121"/>
    </row>
    <row r="27" spans="2:19" ht="12.75">
      <c r="B27" s="141"/>
      <c r="C27" s="142"/>
      <c r="D27" s="145"/>
      <c r="E27" s="176"/>
      <c r="F27" s="174"/>
      <c r="G27" s="121"/>
      <c r="H27" s="141"/>
      <c r="I27" s="142"/>
      <c r="J27" s="145"/>
      <c r="K27" s="176"/>
      <c r="L27" s="174"/>
      <c r="M27"/>
      <c r="N27"/>
      <c r="O27" s="92"/>
      <c r="P27" s="403"/>
      <c r="Q27" s="327"/>
      <c r="R27" s="174"/>
      <c r="S27" s="121"/>
    </row>
    <row r="28" spans="2:19" ht="18" thickBot="1">
      <c r="B28" s="141"/>
      <c r="C28" s="142"/>
      <c r="D28" s="145"/>
      <c r="E28" s="176"/>
      <c r="F28" s="174"/>
      <c r="G28" s="121"/>
      <c r="H28" s="141"/>
      <c r="I28" s="142"/>
      <c r="J28" s="145"/>
      <c r="K28" s="176"/>
      <c r="L28" s="174"/>
      <c r="M28"/>
      <c r="N28"/>
      <c r="O28" s="93"/>
      <c r="P28" s="452"/>
      <c r="Q28" s="360"/>
      <c r="R28" s="175"/>
      <c r="S28" s="121"/>
    </row>
    <row r="29" spans="2:19" ht="18" thickBot="1">
      <c r="B29" s="141"/>
      <c r="C29" s="142"/>
      <c r="D29" s="145"/>
      <c r="E29" s="176"/>
      <c r="F29" s="174"/>
      <c r="G29" s="121"/>
      <c r="H29" s="141"/>
      <c r="I29" s="142"/>
      <c r="J29" s="145"/>
      <c r="K29" s="176"/>
      <c r="L29" s="174"/>
      <c r="M29"/>
      <c r="N29"/>
      <c r="P29" s="363">
        <f>SUM(P19:P28)</f>
        <v>0</v>
      </c>
      <c r="Q29" s="402"/>
      <c r="R29" s="128">
        <f>SUM(R19:R28)</f>
        <v>0</v>
      </c>
      <c r="S29" s="121"/>
    </row>
    <row r="30" spans="2:19" ht="12.75">
      <c r="B30" s="141"/>
      <c r="C30" s="142"/>
      <c r="D30" s="145"/>
      <c r="E30" s="176"/>
      <c r="F30" s="174"/>
      <c r="G30" s="121"/>
      <c r="H30" s="141"/>
      <c r="I30" s="142"/>
      <c r="J30" s="145"/>
      <c r="K30" s="176"/>
      <c r="L30" s="174"/>
      <c r="M30"/>
      <c r="N30"/>
      <c r="O30" s="365" t="s">
        <v>163</v>
      </c>
      <c r="P30" s="426"/>
      <c r="Q30" s="426"/>
      <c r="R30" s="367"/>
      <c r="S30" s="121"/>
    </row>
    <row r="31" spans="2:26" ht="12.75">
      <c r="B31" s="141"/>
      <c r="C31" s="142"/>
      <c r="D31" s="145"/>
      <c r="E31" s="176"/>
      <c r="F31" s="174"/>
      <c r="G31" s="121"/>
      <c r="H31" s="141"/>
      <c r="I31" s="142"/>
      <c r="J31" s="145"/>
      <c r="K31" s="176"/>
      <c r="L31" s="174"/>
      <c r="M31"/>
      <c r="N31"/>
      <c r="O31" s="424" t="s">
        <v>148</v>
      </c>
      <c r="P31" s="425"/>
      <c r="Q31" s="425"/>
      <c r="R31" s="418"/>
      <c r="S31" s="121"/>
      <c r="X31"/>
      <c r="Y31"/>
      <c r="Z31"/>
    </row>
    <row r="32" spans="2:26" ht="12.75">
      <c r="B32" s="141"/>
      <c r="C32" s="142"/>
      <c r="D32" s="145"/>
      <c r="E32" s="176"/>
      <c r="F32" s="174"/>
      <c r="G32" s="121"/>
      <c r="H32" s="141"/>
      <c r="I32" s="142"/>
      <c r="J32" s="145"/>
      <c r="K32" s="176"/>
      <c r="L32" s="174"/>
      <c r="M32"/>
      <c r="N32"/>
      <c r="O32" s="129" t="s">
        <v>246</v>
      </c>
      <c r="P32" s="382" t="s">
        <v>145</v>
      </c>
      <c r="Q32" s="378"/>
      <c r="R32" s="130" t="s">
        <v>144</v>
      </c>
      <c r="S32" s="121"/>
      <c r="X32"/>
      <c r="Y32"/>
      <c r="Z32"/>
    </row>
    <row r="33" spans="2:26" ht="18" thickBot="1">
      <c r="B33" s="143"/>
      <c r="C33" s="144"/>
      <c r="D33" s="146"/>
      <c r="E33" s="177"/>
      <c r="F33" s="175"/>
      <c r="G33" s="121"/>
      <c r="H33" s="143"/>
      <c r="I33" s="144"/>
      <c r="J33" s="146"/>
      <c r="K33" s="177"/>
      <c r="L33" s="175"/>
      <c r="M33"/>
      <c r="N33"/>
      <c r="O33" s="92"/>
      <c r="P33" s="326"/>
      <c r="Q33" s="327"/>
      <c r="R33" s="174"/>
      <c r="S33" s="121"/>
      <c r="X33"/>
      <c r="Y33"/>
      <c r="Z33"/>
    </row>
    <row r="34" spans="5:26" ht="18" customHeight="1" thickBot="1">
      <c r="E34" s="128">
        <f>SUM(E19:E33)</f>
        <v>0</v>
      </c>
      <c r="F34" s="128">
        <f>SUM(F19:F33)</f>
        <v>0</v>
      </c>
      <c r="K34" s="128">
        <f>SUM(K19:K33)</f>
        <v>0</v>
      </c>
      <c r="L34" s="128">
        <f>SUM(L19:L33)</f>
        <v>0</v>
      </c>
      <c r="M34" s="147"/>
      <c r="N34" s="128"/>
      <c r="O34" s="92"/>
      <c r="P34" s="326"/>
      <c r="Q34" s="327"/>
      <c r="R34" s="174"/>
      <c r="X34"/>
      <c r="Y34"/>
      <c r="Z34"/>
    </row>
    <row r="35" spans="2:26" ht="12.75">
      <c r="B35" s="419" t="s">
        <v>256</v>
      </c>
      <c r="C35" s="420"/>
      <c r="D35" s="421"/>
      <c r="E35" s="421"/>
      <c r="F35" s="421"/>
      <c r="G35" s="421"/>
      <c r="H35" s="422"/>
      <c r="O35" s="92"/>
      <c r="P35" s="326"/>
      <c r="Q35" s="327"/>
      <c r="R35" s="174"/>
      <c r="X35"/>
      <c r="Y35"/>
      <c r="Z35"/>
    </row>
    <row r="36" spans="2:26" ht="12.75">
      <c r="B36" s="433"/>
      <c r="C36" s="434"/>
      <c r="D36" s="272"/>
      <c r="E36" s="272"/>
      <c r="F36" s="417"/>
      <c r="G36" s="402"/>
      <c r="H36" s="418"/>
      <c r="J36" s="428" t="s">
        <v>127</v>
      </c>
      <c r="K36" s="429"/>
      <c r="L36" s="429"/>
      <c r="M36" s="358"/>
      <c r="N36" s="131"/>
      <c r="O36" s="92"/>
      <c r="P36" s="326"/>
      <c r="Q36" s="327"/>
      <c r="R36" s="174"/>
      <c r="X36"/>
      <c r="Y36"/>
      <c r="Z36"/>
    </row>
    <row r="37" spans="2:26" ht="17" customHeight="1">
      <c r="B37" s="430" t="s">
        <v>375</v>
      </c>
      <c r="C37" s="431"/>
      <c r="D37" s="330" t="s">
        <v>246</v>
      </c>
      <c r="E37" s="330" t="s">
        <v>145</v>
      </c>
      <c r="F37" s="330" t="s">
        <v>144</v>
      </c>
      <c r="G37" s="333" t="s">
        <v>147</v>
      </c>
      <c r="H37" s="334"/>
      <c r="J37" s="474" t="s">
        <v>180</v>
      </c>
      <c r="K37" s="475"/>
      <c r="L37" s="475"/>
      <c r="M37" s="476"/>
      <c r="N37" s="132"/>
      <c r="O37" s="92"/>
      <c r="P37" s="326"/>
      <c r="Q37" s="327"/>
      <c r="R37" s="174"/>
      <c r="X37"/>
      <c r="Y37"/>
      <c r="Z37"/>
    </row>
    <row r="38" spans="2:26" ht="17" customHeight="1">
      <c r="B38" s="125" t="s">
        <v>66</v>
      </c>
      <c r="C38" s="126" t="s">
        <v>67</v>
      </c>
      <c r="D38" s="331"/>
      <c r="E38" s="332"/>
      <c r="F38" s="332"/>
      <c r="G38" s="335"/>
      <c r="H38" s="336"/>
      <c r="J38" s="353" t="s">
        <v>181</v>
      </c>
      <c r="K38" s="354"/>
      <c r="L38" s="354"/>
      <c r="M38" s="355"/>
      <c r="O38" s="92"/>
      <c r="P38" s="326"/>
      <c r="Q38" s="327"/>
      <c r="R38" s="174"/>
      <c r="X38"/>
      <c r="Y38"/>
      <c r="Z38"/>
    </row>
    <row r="39" spans="2:26" ht="12.75">
      <c r="B39" s="141"/>
      <c r="C39" s="142"/>
      <c r="D39" s="145"/>
      <c r="E39" s="252"/>
      <c r="F39" s="252"/>
      <c r="G39" s="328" t="s">
        <v>490</v>
      </c>
      <c r="H39" s="329"/>
      <c r="N39" s="131"/>
      <c r="O39" s="92"/>
      <c r="P39" s="326"/>
      <c r="Q39" s="327"/>
      <c r="R39" s="174"/>
      <c r="U39"/>
      <c r="V39"/>
      <c r="W39"/>
      <c r="X39"/>
      <c r="Y39"/>
      <c r="Z39"/>
    </row>
    <row r="40" spans="2:26" ht="12.75">
      <c r="B40" s="141"/>
      <c r="C40" s="142"/>
      <c r="D40" s="145"/>
      <c r="E40" s="252"/>
      <c r="F40" s="252"/>
      <c r="G40" s="328" t="s">
        <v>490</v>
      </c>
      <c r="H40" s="329"/>
      <c r="N40" s="132"/>
      <c r="O40" s="92"/>
      <c r="P40" s="326"/>
      <c r="Q40" s="327"/>
      <c r="R40" s="174"/>
      <c r="U40"/>
      <c r="V40"/>
      <c r="W40"/>
      <c r="X40"/>
      <c r="Y40"/>
      <c r="Z40"/>
    </row>
    <row r="41" spans="2:26" ht="12.75">
      <c r="B41" s="141"/>
      <c r="C41" s="142"/>
      <c r="D41" s="145"/>
      <c r="E41" s="252"/>
      <c r="F41" s="252"/>
      <c r="G41" s="328" t="s">
        <v>490</v>
      </c>
      <c r="H41" s="329"/>
      <c r="J41" s="356" t="s">
        <v>128</v>
      </c>
      <c r="K41" s="357"/>
      <c r="L41" s="357"/>
      <c r="M41" s="358"/>
      <c r="O41" s="92"/>
      <c r="P41" s="326"/>
      <c r="Q41" s="327"/>
      <c r="R41" s="174"/>
      <c r="X41"/>
      <c r="Y41"/>
      <c r="Z41"/>
    </row>
    <row r="42" spans="2:26" ht="18" thickBot="1">
      <c r="B42" s="141"/>
      <c r="C42" s="142"/>
      <c r="D42" s="145"/>
      <c r="E42" s="252"/>
      <c r="F42" s="252"/>
      <c r="G42" s="328" t="s">
        <v>490</v>
      </c>
      <c r="H42" s="329"/>
      <c r="J42" s="346" t="s">
        <v>191</v>
      </c>
      <c r="K42" s="347"/>
      <c r="L42" s="347"/>
      <c r="M42" s="348"/>
      <c r="N42" s="131"/>
      <c r="O42" s="93"/>
      <c r="P42" s="359"/>
      <c r="Q42" s="360"/>
      <c r="R42" s="175"/>
      <c r="X42"/>
      <c r="Y42"/>
      <c r="Z42"/>
    </row>
    <row r="43" spans="2:26" ht="18" thickBot="1">
      <c r="B43" s="141"/>
      <c r="C43" s="142"/>
      <c r="D43" s="145"/>
      <c r="E43" s="252"/>
      <c r="F43" s="252"/>
      <c r="G43" s="328" t="s">
        <v>490</v>
      </c>
      <c r="H43" s="329"/>
      <c r="J43" s="469" t="s">
        <v>50</v>
      </c>
      <c r="K43" s="470"/>
      <c r="L43" s="470"/>
      <c r="M43" s="471"/>
      <c r="N43" s="124"/>
      <c r="P43" s="361">
        <f>SUM(P33:P42)</f>
        <v>0</v>
      </c>
      <c r="Q43" s="362"/>
      <c r="R43" s="128">
        <f>SUM(R33:R42)</f>
        <v>0</v>
      </c>
      <c r="X43"/>
      <c r="Y43"/>
      <c r="Z43"/>
    </row>
    <row r="44" spans="2:26" ht="18" thickBot="1">
      <c r="B44" s="143"/>
      <c r="C44" s="144"/>
      <c r="D44" s="146"/>
      <c r="E44" s="251"/>
      <c r="F44" s="251"/>
      <c r="G44" s="349" t="s">
        <v>490</v>
      </c>
      <c r="H44" s="350"/>
      <c r="O44" s="365" t="s">
        <v>89</v>
      </c>
      <c r="P44" s="366"/>
      <c r="Q44" s="366"/>
      <c r="R44" s="367"/>
      <c r="X44"/>
      <c r="Y44"/>
      <c r="Z44"/>
    </row>
    <row r="45" spans="2:26" ht="18" thickBot="1">
      <c r="B45" s="121"/>
      <c r="C45" s="121"/>
      <c r="D45" s="121"/>
      <c r="E45" s="128">
        <f>SUM(E39:E44)</f>
        <v>0</v>
      </c>
      <c r="F45" s="128">
        <f>SUM(F39:F44)</f>
        <v>0</v>
      </c>
      <c r="G45" s="121"/>
      <c r="H45" s="121"/>
      <c r="O45" s="187"/>
      <c r="P45" s="186"/>
      <c r="Q45" s="194"/>
      <c r="R45" s="239"/>
      <c r="X45"/>
      <c r="Y45"/>
      <c r="Z45"/>
    </row>
    <row r="46" spans="2:26" ht="12.75">
      <c r="B46" s="323" t="s">
        <v>143</v>
      </c>
      <c r="C46" s="324"/>
      <c r="D46" s="324"/>
      <c r="E46" s="325"/>
      <c r="F46" s="325"/>
      <c r="G46"/>
      <c r="H46" s="374" t="s">
        <v>255</v>
      </c>
      <c r="I46" s="385"/>
      <c r="J46" s="385"/>
      <c r="K46" s="397" t="s">
        <v>46</v>
      </c>
      <c r="L46" s="397"/>
      <c r="M46" s="400"/>
      <c r="N46" s="132"/>
      <c r="O46" s="129" t="s">
        <v>246</v>
      </c>
      <c r="P46" s="382" t="s">
        <v>145</v>
      </c>
      <c r="Q46" s="378"/>
      <c r="R46" s="130" t="s">
        <v>144</v>
      </c>
      <c r="X46"/>
      <c r="Y46"/>
      <c r="Z46"/>
    </row>
    <row r="47" spans="2:26" ht="12.75">
      <c r="B47" s="133" t="s">
        <v>246</v>
      </c>
      <c r="C47" s="337" t="s">
        <v>35</v>
      </c>
      <c r="D47" s="338"/>
      <c r="E47" s="338"/>
      <c r="F47" s="339"/>
      <c r="G47"/>
      <c r="H47" s="133" t="s">
        <v>246</v>
      </c>
      <c r="I47" s="337" t="s">
        <v>145</v>
      </c>
      <c r="J47" s="343"/>
      <c r="K47" s="273" t="s">
        <v>144</v>
      </c>
      <c r="L47" s="344" t="s">
        <v>146</v>
      </c>
      <c r="M47" s="345"/>
      <c r="N47" s="121"/>
      <c r="O47" s="92"/>
      <c r="P47" s="326"/>
      <c r="Q47" s="327"/>
      <c r="R47" s="174"/>
      <c r="X47"/>
      <c r="Y47"/>
      <c r="Z47"/>
    </row>
    <row r="48" spans="2:26" ht="12.75">
      <c r="B48" s="248"/>
      <c r="C48" s="340"/>
      <c r="D48" s="341"/>
      <c r="E48" s="341"/>
      <c r="F48" s="342"/>
      <c r="G48"/>
      <c r="H48" s="248"/>
      <c r="I48" s="391"/>
      <c r="J48" s="401"/>
      <c r="K48" s="277"/>
      <c r="L48" s="406"/>
      <c r="M48" s="407"/>
      <c r="N48" s="124"/>
      <c r="O48" s="92"/>
      <c r="P48" s="326"/>
      <c r="Q48" s="327"/>
      <c r="R48" s="174"/>
      <c r="X48"/>
      <c r="Y48"/>
      <c r="Z48"/>
    </row>
    <row r="49" spans="2:26" ht="12.75">
      <c r="B49" s="248"/>
      <c r="C49" s="340"/>
      <c r="D49" s="341"/>
      <c r="E49" s="341"/>
      <c r="F49" s="342"/>
      <c r="G49"/>
      <c r="H49" s="248"/>
      <c r="I49" s="391"/>
      <c r="J49" s="401"/>
      <c r="K49" s="277"/>
      <c r="L49" s="406"/>
      <c r="M49" s="407"/>
      <c r="N49" s="127"/>
      <c r="O49" s="92"/>
      <c r="P49" s="326"/>
      <c r="Q49" s="327"/>
      <c r="R49" s="174"/>
      <c r="X49"/>
      <c r="Y49"/>
      <c r="Z49"/>
    </row>
    <row r="50" spans="2:26" ht="18" thickBot="1">
      <c r="B50" s="248"/>
      <c r="C50" s="340"/>
      <c r="D50" s="341"/>
      <c r="E50" s="341"/>
      <c r="F50" s="342"/>
      <c r="G50"/>
      <c r="H50" s="249"/>
      <c r="I50" s="351"/>
      <c r="J50" s="352"/>
      <c r="K50" s="278"/>
      <c r="L50" s="383"/>
      <c r="M50" s="384"/>
      <c r="N50" s="127"/>
      <c r="O50" s="92"/>
      <c r="P50" s="326"/>
      <c r="Q50" s="327"/>
      <c r="R50" s="174"/>
      <c r="X50"/>
      <c r="Y50"/>
      <c r="Z50"/>
    </row>
    <row r="51" spans="2:26" ht="18" thickBot="1">
      <c r="B51" s="249"/>
      <c r="C51" s="460"/>
      <c r="D51" s="461"/>
      <c r="E51" s="461"/>
      <c r="F51" s="462"/>
      <c r="I51" s="361">
        <f>SUM(I48:J50)</f>
        <v>0</v>
      </c>
      <c r="J51" s="483"/>
      <c r="K51" s="128">
        <f>SUM(K48:K50)</f>
        <v>0</v>
      </c>
      <c r="N51" s="127"/>
      <c r="O51" s="92"/>
      <c r="P51" s="326"/>
      <c r="Q51" s="327"/>
      <c r="R51" s="174"/>
      <c r="X51"/>
      <c r="Y51"/>
      <c r="Z51"/>
    </row>
    <row r="52" spans="7:26" ht="12.75">
      <c r="G52"/>
      <c r="H52" s="374" t="s">
        <v>461</v>
      </c>
      <c r="I52" s="379"/>
      <c r="J52" s="379"/>
      <c r="K52" s="380" t="s">
        <v>46</v>
      </c>
      <c r="L52" s="380"/>
      <c r="M52" s="381"/>
      <c r="N52" s="127"/>
      <c r="O52" s="92"/>
      <c r="P52" s="326"/>
      <c r="Q52" s="327"/>
      <c r="R52" s="178"/>
      <c r="X52"/>
      <c r="Y52"/>
      <c r="Z52"/>
    </row>
    <row r="53" spans="2:26" ht="12.75">
      <c r="B53" s="323" t="s">
        <v>142</v>
      </c>
      <c r="C53" s="325"/>
      <c r="D53" s="325"/>
      <c r="E53" s="325"/>
      <c r="F53" s="325"/>
      <c r="G53"/>
      <c r="H53" s="133" t="s">
        <v>246</v>
      </c>
      <c r="I53" s="344" t="s">
        <v>145</v>
      </c>
      <c r="J53" s="370"/>
      <c r="K53" s="273" t="s">
        <v>144</v>
      </c>
      <c r="L53" s="344" t="s">
        <v>33</v>
      </c>
      <c r="M53" s="371"/>
      <c r="N53" s="127"/>
      <c r="O53" s="92"/>
      <c r="P53" s="326"/>
      <c r="Q53" s="327"/>
      <c r="R53" s="174"/>
      <c r="V53"/>
      <c r="W53"/>
      <c r="X53"/>
      <c r="Y53"/>
      <c r="Z53"/>
    </row>
    <row r="54" spans="2:26" ht="12.75">
      <c r="B54" s="133" t="s">
        <v>246</v>
      </c>
      <c r="C54" s="337" t="s">
        <v>35</v>
      </c>
      <c r="D54" s="338"/>
      <c r="E54" s="338"/>
      <c r="F54" s="339"/>
      <c r="G54"/>
      <c r="H54" s="248"/>
      <c r="I54" s="391"/>
      <c r="J54" s="401"/>
      <c r="K54" s="277"/>
      <c r="L54" s="372" t="s">
        <v>126</v>
      </c>
      <c r="M54" s="373"/>
      <c r="N54" s="127"/>
      <c r="O54" s="92"/>
      <c r="P54" s="326"/>
      <c r="Q54" s="327"/>
      <c r="R54" s="174"/>
      <c r="X54"/>
      <c r="Y54"/>
      <c r="Z54"/>
    </row>
    <row r="55" spans="2:26" ht="12.75">
      <c r="B55" s="248"/>
      <c r="C55" s="340"/>
      <c r="D55" s="341"/>
      <c r="E55" s="341"/>
      <c r="F55" s="342"/>
      <c r="G55"/>
      <c r="H55" s="248"/>
      <c r="I55" s="391"/>
      <c r="J55" s="392"/>
      <c r="K55" s="277"/>
      <c r="L55" s="372" t="s">
        <v>126</v>
      </c>
      <c r="M55" s="373"/>
      <c r="N55" s="128"/>
      <c r="O55" s="92"/>
      <c r="P55" s="326"/>
      <c r="Q55" s="327"/>
      <c r="R55" s="174"/>
      <c r="X55"/>
      <c r="Y55"/>
      <c r="Z55"/>
    </row>
    <row r="56" spans="2:26" ht="18" thickBot="1">
      <c r="B56" s="248"/>
      <c r="C56" s="340"/>
      <c r="D56" s="341"/>
      <c r="E56" s="341"/>
      <c r="F56" s="342"/>
      <c r="G56"/>
      <c r="H56" s="248"/>
      <c r="I56" s="391"/>
      <c r="J56" s="392"/>
      <c r="K56" s="277"/>
      <c r="L56" s="372" t="s">
        <v>126</v>
      </c>
      <c r="M56" s="373"/>
      <c r="N56" s="121"/>
      <c r="O56" s="93"/>
      <c r="P56" s="359"/>
      <c r="Q56" s="360"/>
      <c r="R56" s="175"/>
      <c r="W56" s="121"/>
      <c r="X56"/>
      <c r="Y56"/>
      <c r="Z56"/>
    </row>
    <row r="57" spans="2:26" ht="18" thickBot="1">
      <c r="B57" s="249"/>
      <c r="C57" s="460"/>
      <c r="D57" s="461"/>
      <c r="E57" s="461"/>
      <c r="F57" s="462"/>
      <c r="G57"/>
      <c r="H57" s="248"/>
      <c r="I57" s="391"/>
      <c r="J57" s="401"/>
      <c r="K57" s="277"/>
      <c r="L57" s="372" t="s">
        <v>126</v>
      </c>
      <c r="M57" s="373"/>
      <c r="N57" s="121"/>
      <c r="P57" s="363">
        <f>SUM(P47:P56)</f>
        <v>0</v>
      </c>
      <c r="Q57" s="364"/>
      <c r="R57" s="128">
        <f>SUM(R47:R56)</f>
        <v>0</v>
      </c>
      <c r="W57" s="121"/>
      <c r="X57"/>
      <c r="Y57"/>
      <c r="Z57"/>
    </row>
    <row r="58" spans="7:26" ht="18" thickBot="1">
      <c r="G58" s="121"/>
      <c r="H58" s="249"/>
      <c r="I58" s="351"/>
      <c r="J58" s="404"/>
      <c r="K58" s="286"/>
      <c r="L58" s="472" t="s">
        <v>126</v>
      </c>
      <c r="M58" s="473"/>
      <c r="W58" s="121"/>
      <c r="X58"/>
      <c r="Y58"/>
      <c r="Z58"/>
    </row>
    <row r="59" spans="2:26" ht="18" thickBot="1">
      <c r="B59" s="480" t="s">
        <v>179</v>
      </c>
      <c r="C59" s="438"/>
      <c r="D59" s="458"/>
      <c r="E59" s="458"/>
      <c r="F59" s="458"/>
      <c r="G59" s="121"/>
      <c r="H59" s="121"/>
      <c r="I59" s="465">
        <f>SUM(I54:I58)</f>
        <v>0</v>
      </c>
      <c r="J59" s="438"/>
      <c r="K59" s="288">
        <f>SUM(K54:K58)</f>
        <v>0</v>
      </c>
      <c r="L59" s="121"/>
      <c r="Q59" s="405" t="s">
        <v>303</v>
      </c>
      <c r="R59" s="405"/>
      <c r="V59" s="121"/>
      <c r="X59"/>
      <c r="Y59"/>
      <c r="Z59"/>
    </row>
    <row r="60" spans="2:26" ht="12.75">
      <c r="B60" s="412"/>
      <c r="C60" s="458"/>
      <c r="D60" s="458"/>
      <c r="E60" s="458"/>
      <c r="F60" s="458"/>
      <c r="G60" s="121"/>
      <c r="H60" s="374" t="s">
        <v>2</v>
      </c>
      <c r="I60" s="375"/>
      <c r="J60" s="375"/>
      <c r="K60" s="397" t="s">
        <v>46</v>
      </c>
      <c r="L60" s="398"/>
      <c r="M60" s="399"/>
      <c r="P60" s="270" t="s">
        <v>247</v>
      </c>
      <c r="Q60" s="281">
        <f>SUM(D19:D33)</f>
        <v>0</v>
      </c>
      <c r="R60" s="368">
        <f>SUM(Q60:Q65)</f>
        <v>0</v>
      </c>
      <c r="S60"/>
      <c r="V60" s="121"/>
      <c r="W60"/>
      <c r="X60"/>
      <c r="Y60"/>
      <c r="Z60"/>
    </row>
    <row r="61" spans="2:26" ht="12.75">
      <c r="B61" s="463"/>
      <c r="C61" s="463"/>
      <c r="D61" s="463"/>
      <c r="E61" s="463"/>
      <c r="F61" s="341"/>
      <c r="G61" s="121"/>
      <c r="H61" s="133" t="s">
        <v>1</v>
      </c>
      <c r="I61" s="337" t="s">
        <v>70</v>
      </c>
      <c r="J61" s="389"/>
      <c r="K61" s="279" t="s">
        <v>71</v>
      </c>
      <c r="L61" s="337" t="s">
        <v>379</v>
      </c>
      <c r="M61" s="390"/>
      <c r="P61" s="270" t="s">
        <v>248</v>
      </c>
      <c r="Q61" s="281">
        <f>SUM(J19:J33)</f>
        <v>0</v>
      </c>
      <c r="R61" s="369"/>
      <c r="S61"/>
      <c r="W61"/>
      <c r="X61"/>
      <c r="Y61"/>
      <c r="Z61"/>
    </row>
    <row r="62" spans="2:26" ht="12.75">
      <c r="B62" s="463"/>
      <c r="C62" s="341"/>
      <c r="D62" s="341"/>
      <c r="E62" s="341"/>
      <c r="F62" s="341"/>
      <c r="G62" s="121"/>
      <c r="H62" s="248"/>
      <c r="I62" s="391"/>
      <c r="J62" s="392"/>
      <c r="K62" s="284"/>
      <c r="L62" s="393"/>
      <c r="M62" s="394"/>
      <c r="P62" s="270" t="s">
        <v>51</v>
      </c>
      <c r="Q62" s="281">
        <f>SUM(D39:D44)</f>
        <v>0</v>
      </c>
      <c r="R62" s="369"/>
      <c r="S62"/>
      <c r="V62" s="121"/>
      <c r="W62"/>
      <c r="X62"/>
      <c r="Y62"/>
      <c r="Z62"/>
    </row>
    <row r="63" spans="2:26" ht="18" thickBot="1">
      <c r="B63" s="463"/>
      <c r="C63" s="463"/>
      <c r="D63" s="463"/>
      <c r="E63" s="463"/>
      <c r="F63" s="463"/>
      <c r="H63" s="249"/>
      <c r="I63" s="351"/>
      <c r="J63" s="404"/>
      <c r="K63" s="317"/>
      <c r="L63" s="395"/>
      <c r="M63" s="396"/>
      <c r="P63" s="270" t="s">
        <v>160</v>
      </c>
      <c r="Q63" s="281">
        <f>SUM(O19:O28)</f>
        <v>0</v>
      </c>
      <c r="R63" s="369"/>
      <c r="S63"/>
      <c r="U63" s="121"/>
      <c r="W63"/>
      <c r="X63"/>
      <c r="Y63"/>
      <c r="Z63"/>
    </row>
    <row r="64" spans="3:26" ht="18" thickBot="1">
      <c r="C64" s="150"/>
      <c r="D64" s="464"/>
      <c r="E64" s="402"/>
      <c r="F64" s="402"/>
      <c r="H64" s="121"/>
      <c r="I64" s="363">
        <f>SUM(I62:J63)</f>
        <v>0</v>
      </c>
      <c r="J64" s="363"/>
      <c r="K64" s="288">
        <f>SUM(K62:K63)</f>
        <v>0</v>
      </c>
      <c r="L64" s="121"/>
      <c r="P64" s="270" t="s">
        <v>161</v>
      </c>
      <c r="Q64" s="281">
        <f>SUM(O33:O42)</f>
        <v>0</v>
      </c>
      <c r="R64" s="369"/>
      <c r="S64"/>
      <c r="W64"/>
      <c r="X64"/>
      <c r="Y64"/>
      <c r="Z64"/>
    </row>
    <row r="65" spans="2:26" ht="12.75">
      <c r="B65" s="148" t="s">
        <v>252</v>
      </c>
      <c r="C65" s="150"/>
      <c r="D65" s="457"/>
      <c r="E65" s="458"/>
      <c r="F65" s="458"/>
      <c r="G65" s="121"/>
      <c r="H65" s="374" t="s">
        <v>460</v>
      </c>
      <c r="I65" s="375"/>
      <c r="J65" s="375"/>
      <c r="K65" s="376"/>
      <c r="L65" s="121"/>
      <c r="M65" s="121"/>
      <c r="P65" s="270" t="s">
        <v>159</v>
      </c>
      <c r="Q65" s="280">
        <f>SUM(O47:O56)</f>
        <v>0</v>
      </c>
      <c r="R65" s="369"/>
      <c r="S65"/>
      <c r="W65"/>
      <c r="X65"/>
      <c r="Y65"/>
      <c r="Z65"/>
    </row>
    <row r="66" spans="2:26" ht="12.75">
      <c r="B66" s="289" t="s">
        <v>373</v>
      </c>
      <c r="C66" s="150"/>
      <c r="D66" s="457"/>
      <c r="E66" s="458"/>
      <c r="F66" s="458"/>
      <c r="H66" s="133" t="s">
        <v>246</v>
      </c>
      <c r="I66" s="337" t="s">
        <v>145</v>
      </c>
      <c r="J66" s="343"/>
      <c r="K66" s="259" t="s">
        <v>3</v>
      </c>
      <c r="L66" s="477"/>
      <c r="M66" s="477"/>
      <c r="P66" s="270" t="s">
        <v>28</v>
      </c>
      <c r="Q66" s="281">
        <f>SUM(H48:H50)</f>
        <v>0</v>
      </c>
      <c r="R66" s="377">
        <f>Q66+Q67+Q68+Q69</f>
        <v>0</v>
      </c>
      <c r="S66" s="121"/>
      <c r="W66"/>
      <c r="X66"/>
      <c r="Y66"/>
      <c r="Z66"/>
    </row>
    <row r="67" spans="2:26" ht="12.75">
      <c r="B67" s="289" t="s">
        <v>371</v>
      </c>
      <c r="C67" s="150"/>
      <c r="D67" s="459"/>
      <c r="E67" s="459"/>
      <c r="F67" s="118"/>
      <c r="H67" s="133"/>
      <c r="I67" s="386"/>
      <c r="J67" s="387"/>
      <c r="K67" s="319"/>
      <c r="L67" s="121"/>
      <c r="M67" s="121"/>
      <c r="P67" s="270" t="s">
        <v>382</v>
      </c>
      <c r="Q67" s="281">
        <f>SUM(H54:H58)</f>
        <v>0</v>
      </c>
      <c r="R67" s="378"/>
      <c r="S67" s="121"/>
      <c r="W67"/>
      <c r="X67"/>
      <c r="Y67"/>
      <c r="Z67"/>
    </row>
    <row r="68" spans="2:26" ht="18" customHeight="1">
      <c r="B68" s="466" t="s">
        <v>177</v>
      </c>
      <c r="C68" s="466"/>
      <c r="D68" s="287"/>
      <c r="E68" s="150" t="s">
        <v>178</v>
      </c>
      <c r="F68" s="179"/>
      <c r="H68" s="133"/>
      <c r="I68" s="386"/>
      <c r="J68" s="481"/>
      <c r="K68" s="319"/>
      <c r="L68" s="271"/>
      <c r="M68" s="314"/>
      <c r="P68" s="260" t="s">
        <v>383</v>
      </c>
      <c r="Q68" s="261">
        <f>SUM(H62:H63)</f>
        <v>0</v>
      </c>
      <c r="R68" s="378"/>
      <c r="S68" s="121"/>
      <c r="W68"/>
      <c r="X68"/>
      <c r="Y68"/>
      <c r="Z68"/>
    </row>
    <row r="69" spans="2:26" ht="12.75">
      <c r="B69" s="118" t="s">
        <v>254</v>
      </c>
      <c r="C69" s="150"/>
      <c r="D69" s="457"/>
      <c r="E69" s="458"/>
      <c r="F69" s="118"/>
      <c r="H69" s="248"/>
      <c r="I69" s="478"/>
      <c r="J69" s="479"/>
      <c r="K69" s="174"/>
      <c r="L69" s="121"/>
      <c r="M69" s="121"/>
      <c r="P69" s="260" t="s">
        <v>384</v>
      </c>
      <c r="Q69" s="261">
        <f>H69+H70+H71</f>
        <v>0</v>
      </c>
      <c r="R69" s="378"/>
      <c r="S69" s="121"/>
      <c r="W69"/>
      <c r="X69"/>
      <c r="Y69"/>
      <c r="Z69"/>
    </row>
    <row r="70" spans="2:26" ht="17" customHeight="1">
      <c r="B70" s="121"/>
      <c r="C70" s="2"/>
      <c r="D70" s="121"/>
      <c r="E70" s="121"/>
      <c r="F70" s="121"/>
      <c r="G70" s="121"/>
      <c r="H70" s="248"/>
      <c r="I70" s="478"/>
      <c r="J70" s="479"/>
      <c r="K70" s="174"/>
      <c r="N70" s="315"/>
      <c r="O70" s="282"/>
      <c r="P70" s="270" t="s">
        <v>190</v>
      </c>
      <c r="Q70" s="281">
        <f>SUM(B48:B51)</f>
        <v>0</v>
      </c>
      <c r="R70" s="368">
        <f>Q70+Q71</f>
        <v>0</v>
      </c>
      <c r="U70" s="118"/>
      <c r="W70"/>
      <c r="X70"/>
      <c r="Y70"/>
      <c r="Z70"/>
    </row>
    <row r="71" spans="2:26" ht="17" customHeight="1" thickBot="1">
      <c r="B71" s="482" t="s">
        <v>463</v>
      </c>
      <c r="C71" s="482"/>
      <c r="D71" s="482"/>
      <c r="E71" s="482"/>
      <c r="F71" s="482"/>
      <c r="G71" s="285"/>
      <c r="H71" s="249"/>
      <c r="I71" s="351"/>
      <c r="J71" s="404"/>
      <c r="K71" s="175"/>
      <c r="L71" s="316"/>
      <c r="N71" s="121"/>
      <c r="O71" s="121"/>
      <c r="P71" s="270" t="s">
        <v>162</v>
      </c>
      <c r="Q71" s="281">
        <f>SUM(B55:B57)</f>
        <v>0</v>
      </c>
      <c r="R71" s="332"/>
      <c r="U71" s="118"/>
      <c r="W71"/>
      <c r="X71"/>
      <c r="Y71"/>
      <c r="Z71"/>
    </row>
    <row r="72" spans="2:26" ht="14" customHeight="1">
      <c r="B72" s="482"/>
      <c r="C72" s="482"/>
      <c r="D72" s="482"/>
      <c r="E72" s="482"/>
      <c r="F72" s="482"/>
      <c r="I72" s="363">
        <f>SUM(I67:J71)</f>
        <v>0</v>
      </c>
      <c r="J72" s="402"/>
      <c r="K72" s="320">
        <f>SUM(K67:K71)</f>
        <v>0</v>
      </c>
      <c r="N72" s="121"/>
      <c r="R72" s="149" t="s">
        <v>465</v>
      </c>
      <c r="U72" s="118"/>
      <c r="X72"/>
      <c r="Y72"/>
      <c r="Z72"/>
    </row>
    <row r="73" spans="2:26" ht="6" customHeight="1">
      <c r="B73" s="114"/>
      <c r="C73" s="114"/>
      <c r="D73" s="114"/>
      <c r="E73" s="114"/>
      <c r="X73"/>
      <c r="Y73"/>
      <c r="Z73"/>
    </row>
    <row r="74" spans="14:26" ht="12.75">
      <c r="N74" s="388"/>
      <c r="O74" s="388"/>
      <c r="X74"/>
      <c r="Y74"/>
      <c r="Z74"/>
    </row>
    <row r="75" spans="24:26" ht="12.75">
      <c r="X75"/>
      <c r="Y75"/>
      <c r="Z75"/>
    </row>
    <row r="76" spans="24:26" ht="12.75">
      <c r="X76"/>
      <c r="Y76"/>
      <c r="Z76"/>
    </row>
  </sheetData>
  <sheetProtection password="C41E" sheet="1" objects="1" scenarios="1"/>
  <mergeCells count="168">
    <mergeCell ref="G39:H39"/>
    <mergeCell ref="H10:I10"/>
    <mergeCell ref="P25:Q25"/>
    <mergeCell ref="J43:M43"/>
    <mergeCell ref="L58:M58"/>
    <mergeCell ref="J37:M37"/>
    <mergeCell ref="B37:C37"/>
    <mergeCell ref="I72:J72"/>
    <mergeCell ref="I66:J66"/>
    <mergeCell ref="L66:M66"/>
    <mergeCell ref="I55:J55"/>
    <mergeCell ref="I56:J56"/>
    <mergeCell ref="I58:J58"/>
    <mergeCell ref="I63:J63"/>
    <mergeCell ref="I64:J64"/>
    <mergeCell ref="I69:J69"/>
    <mergeCell ref="I70:J70"/>
    <mergeCell ref="C54:F54"/>
    <mergeCell ref="C56:F56"/>
    <mergeCell ref="B59:C59"/>
    <mergeCell ref="I68:J68"/>
    <mergeCell ref="B71:F72"/>
    <mergeCell ref="I51:J51"/>
    <mergeCell ref="D65:F65"/>
    <mergeCell ref="D66:F66"/>
    <mergeCell ref="D67:E67"/>
    <mergeCell ref="C50:F50"/>
    <mergeCell ref="C51:F51"/>
    <mergeCell ref="B63:F63"/>
    <mergeCell ref="D64:F64"/>
    <mergeCell ref="I59:J59"/>
    <mergeCell ref="D69:E69"/>
    <mergeCell ref="B60:F60"/>
    <mergeCell ref="B61:F61"/>
    <mergeCell ref="B62:F62"/>
    <mergeCell ref="B68:C68"/>
    <mergeCell ref="D59:F59"/>
    <mergeCell ref="C57:F57"/>
    <mergeCell ref="C55:F55"/>
    <mergeCell ref="P26:Q26"/>
    <mergeCell ref="P27:Q27"/>
    <mergeCell ref="L17:L18"/>
    <mergeCell ref="B35:H35"/>
    <mergeCell ref="B36:C36"/>
    <mergeCell ref="B2:F3"/>
    <mergeCell ref="B4:D4"/>
    <mergeCell ref="E4:F4"/>
    <mergeCell ref="O10:P10"/>
    <mergeCell ref="Q10:R10"/>
    <mergeCell ref="H7:L8"/>
    <mergeCell ref="O7:P7"/>
    <mergeCell ref="O8:P8"/>
    <mergeCell ref="Q8:R8"/>
    <mergeCell ref="B5:D5"/>
    <mergeCell ref="E5:F5"/>
    <mergeCell ref="B7:C7"/>
    <mergeCell ref="J10:L10"/>
    <mergeCell ref="B8:C8"/>
    <mergeCell ref="H15:L15"/>
    <mergeCell ref="D7:F7"/>
    <mergeCell ref="P28:Q28"/>
    <mergeCell ref="D8:F8"/>
    <mergeCell ref="D10:F10"/>
    <mergeCell ref="H16:I16"/>
    <mergeCell ref="H17:I17"/>
    <mergeCell ref="P11:R11"/>
    <mergeCell ref="P12:R12"/>
    <mergeCell ref="P13:R13"/>
    <mergeCell ref="R17:R18"/>
    <mergeCell ref="O17:O18"/>
    <mergeCell ref="P17:Q18"/>
    <mergeCell ref="F36:H36"/>
    <mergeCell ref="B15:F15"/>
    <mergeCell ref="F17:F18"/>
    <mergeCell ref="J17:J18"/>
    <mergeCell ref="K17:K18"/>
    <mergeCell ref="O31:R31"/>
    <mergeCell ref="O30:R30"/>
    <mergeCell ref="O15:R15"/>
    <mergeCell ref="J36:M36"/>
    <mergeCell ref="B17:C17"/>
    <mergeCell ref="E17:E18"/>
    <mergeCell ref="D17:D18"/>
    <mergeCell ref="P32:Q32"/>
    <mergeCell ref="P33:Q33"/>
    <mergeCell ref="P34:Q34"/>
    <mergeCell ref="P35:Q35"/>
    <mergeCell ref="P36:Q36"/>
    <mergeCell ref="P29:Q29"/>
    <mergeCell ref="P19:Q19"/>
    <mergeCell ref="P20:Q20"/>
    <mergeCell ref="P21:Q21"/>
    <mergeCell ref="P22:Q22"/>
    <mergeCell ref="P23:Q23"/>
    <mergeCell ref="P24:Q24"/>
    <mergeCell ref="I71:J71"/>
    <mergeCell ref="Q59:R59"/>
    <mergeCell ref="I48:J48"/>
    <mergeCell ref="I49:J49"/>
    <mergeCell ref="L48:M48"/>
    <mergeCell ref="L49:M49"/>
    <mergeCell ref="L57:M57"/>
    <mergeCell ref="P54:Q54"/>
    <mergeCell ref="P55:Q55"/>
    <mergeCell ref="L54:M54"/>
    <mergeCell ref="P50:Q50"/>
    <mergeCell ref="P51:Q51"/>
    <mergeCell ref="P52:Q52"/>
    <mergeCell ref="P53:Q53"/>
    <mergeCell ref="L56:M56"/>
    <mergeCell ref="R70:R71"/>
    <mergeCell ref="N74:O74"/>
    <mergeCell ref="I61:J61"/>
    <mergeCell ref="L61:M61"/>
    <mergeCell ref="I62:J62"/>
    <mergeCell ref="L62:M62"/>
    <mergeCell ref="L63:M63"/>
    <mergeCell ref="H60:J60"/>
    <mergeCell ref="K60:M60"/>
    <mergeCell ref="K46:M46"/>
    <mergeCell ref="I57:J57"/>
    <mergeCell ref="I54:J54"/>
    <mergeCell ref="R60:R65"/>
    <mergeCell ref="I53:J53"/>
    <mergeCell ref="L53:M53"/>
    <mergeCell ref="L55:M55"/>
    <mergeCell ref="H65:K65"/>
    <mergeCell ref="R66:R69"/>
    <mergeCell ref="H52:J52"/>
    <mergeCell ref="K52:M52"/>
    <mergeCell ref="P46:Q46"/>
    <mergeCell ref="L50:M50"/>
    <mergeCell ref="H46:J46"/>
    <mergeCell ref="P49:Q49"/>
    <mergeCell ref="I67:J67"/>
    <mergeCell ref="P42:Q42"/>
    <mergeCell ref="P43:Q43"/>
    <mergeCell ref="P56:Q56"/>
    <mergeCell ref="P57:Q57"/>
    <mergeCell ref="O44:R44"/>
    <mergeCell ref="P38:Q38"/>
    <mergeCell ref="P39:Q39"/>
    <mergeCell ref="P40:Q40"/>
    <mergeCell ref="P41:Q41"/>
    <mergeCell ref="O2:R5"/>
    <mergeCell ref="B46:F46"/>
    <mergeCell ref="B53:F53"/>
    <mergeCell ref="P37:Q37"/>
    <mergeCell ref="G42:H42"/>
    <mergeCell ref="D37:D38"/>
    <mergeCell ref="E37:E38"/>
    <mergeCell ref="F37:F38"/>
    <mergeCell ref="G37:H38"/>
    <mergeCell ref="C47:F47"/>
    <mergeCell ref="C49:F49"/>
    <mergeCell ref="I47:J47"/>
    <mergeCell ref="C48:F48"/>
    <mergeCell ref="L47:M47"/>
    <mergeCell ref="P47:Q47"/>
    <mergeCell ref="J42:M42"/>
    <mergeCell ref="G43:H43"/>
    <mergeCell ref="G44:H44"/>
    <mergeCell ref="G40:H40"/>
    <mergeCell ref="I50:J50"/>
    <mergeCell ref="G41:H41"/>
    <mergeCell ref="J38:M38"/>
    <mergeCell ref="J41:M41"/>
    <mergeCell ref="P48:Q48"/>
  </mergeCells>
  <conditionalFormatting sqref="F14:G14">
    <cfRule type="cellIs" priority="167" dxfId="165" operator="notEqual" stopIfTrue="1">
      <formula>""</formula>
    </cfRule>
  </conditionalFormatting>
  <conditionalFormatting sqref="N12:N13">
    <cfRule type="cellIs" priority="3" dxfId="0" operator="notEqual" stopIfTrue="1">
      <formula>""</formula>
    </cfRule>
  </conditionalFormatting>
  <conditionalFormatting sqref="P11:R12">
    <cfRule type="expression" priority="4" dxfId="8" stopIfTrue="1">
      <formula>IF(c.drill=3,TRUE,FALSE)</formula>
    </cfRule>
    <cfRule type="expression" priority="5" dxfId="43" stopIfTrue="1">
      <formula>IF(AND(c.drill&lt;&gt;3,P11&lt;&gt;""),TRUE,FALSE)</formula>
    </cfRule>
  </conditionalFormatting>
  <conditionalFormatting sqref="E22">
    <cfRule type="expression" priority="6" dxfId="0" stopIfTrue="1">
      <formula>IF(INDEX(vt.size.upper,4,1)&lt;0,TRUE,FALSE)</formula>
    </cfRule>
  </conditionalFormatting>
  <conditionalFormatting sqref="E23">
    <cfRule type="expression" priority="7" dxfId="0" stopIfTrue="1">
      <formula>IF(INDEX(vt.size.upper,5,1)&lt;0,TRUE,FALSE)</formula>
    </cfRule>
  </conditionalFormatting>
  <conditionalFormatting sqref="E24">
    <cfRule type="expression" priority="8" dxfId="0" stopIfTrue="1">
      <formula>IF(INDEX(vt.size.upper,6,1)&lt;0,TRUE,FALSE)</formula>
    </cfRule>
  </conditionalFormatting>
  <conditionalFormatting sqref="E25">
    <cfRule type="expression" priority="9" dxfId="0" stopIfTrue="1">
      <formula>IF(INDEX(vt.size.upper,7,1)&lt;0,TRUE,FALSE)</formula>
    </cfRule>
  </conditionalFormatting>
  <conditionalFormatting sqref="E26">
    <cfRule type="expression" priority="10" dxfId="0" stopIfTrue="1">
      <formula>IF(INDEX(vt.size.upper,8,1)&lt;0,TRUE,FALSE)</formula>
    </cfRule>
  </conditionalFormatting>
  <conditionalFormatting sqref="E27">
    <cfRule type="expression" priority="11" dxfId="0" stopIfTrue="1">
      <formula>IF(INDEX(vt.size.upper,9,1)&lt;0,TRUE,FALSE)</formula>
    </cfRule>
  </conditionalFormatting>
  <conditionalFormatting sqref="E28">
    <cfRule type="expression" priority="12" dxfId="0" stopIfTrue="1">
      <formula>IF(INDEX(vt.size.upper,10,1)&lt;0,TRUE,FALSE)</formula>
    </cfRule>
  </conditionalFormatting>
  <conditionalFormatting sqref="E29">
    <cfRule type="expression" priority="13" dxfId="0" stopIfTrue="1">
      <formula>IF(INDEX(vt.size.upper,11,1)&lt;0,TRUE,FALSE)</formula>
    </cfRule>
  </conditionalFormatting>
  <conditionalFormatting sqref="E30">
    <cfRule type="expression" priority="14" dxfId="0" stopIfTrue="1">
      <formula>IF(INDEX(vt.size.upper,12,1)&lt;0,TRUE,FALSE)</formula>
    </cfRule>
  </conditionalFormatting>
  <conditionalFormatting sqref="E31">
    <cfRule type="expression" priority="15" dxfId="0" stopIfTrue="1">
      <formula>IF(INDEX(vt.size.upper,13,1)&lt;0,TRUE,FALSE)</formula>
    </cfRule>
  </conditionalFormatting>
  <conditionalFormatting sqref="F25">
    <cfRule type="expression" priority="16" dxfId="0" stopIfTrue="1">
      <formula>IF(INDEX(vt.size.upper,7,2)&lt;0,TRUE,FALSE)</formula>
    </cfRule>
  </conditionalFormatting>
  <conditionalFormatting sqref="F26">
    <cfRule type="expression" priority="17" dxfId="0" stopIfTrue="1">
      <formula>IF(INDEX(vt.size.upper,8,2)&lt;0,TRUE,FALSE)</formula>
    </cfRule>
  </conditionalFormatting>
  <conditionalFormatting sqref="F27">
    <cfRule type="expression" priority="18" dxfId="0" stopIfTrue="1">
      <formula>IF(INDEX(vt.size.upper,9,2)&lt;0,TRUE,FALSE)</formula>
    </cfRule>
  </conditionalFormatting>
  <conditionalFormatting sqref="F28">
    <cfRule type="expression" priority="19" dxfId="0" stopIfTrue="1">
      <formula>IF(INDEX(vt.size.upper,10,2)&lt;0,TRUE,FALSE)</formula>
    </cfRule>
  </conditionalFormatting>
  <conditionalFormatting sqref="F29">
    <cfRule type="expression" priority="20" dxfId="0" stopIfTrue="1">
      <formula>IF(INDEX(vt.size.upper,11,2)&lt;0,TRUE,FALSE)</formula>
    </cfRule>
  </conditionalFormatting>
  <conditionalFormatting sqref="F30">
    <cfRule type="expression" priority="21" dxfId="0" stopIfTrue="1">
      <formula>IF(INDEX(vt.size.upper,12,2)&lt;0,TRUE,FALSE)</formula>
    </cfRule>
  </conditionalFormatting>
  <conditionalFormatting sqref="F31">
    <cfRule type="expression" priority="22" dxfId="0" stopIfTrue="1">
      <formula>IF(INDEX(vt.size.upper,13,2)&lt;0,TRUE,FALSE)</formula>
    </cfRule>
  </conditionalFormatting>
  <conditionalFormatting sqref="F32">
    <cfRule type="expression" priority="23" dxfId="0" stopIfTrue="1">
      <formula>IF(INDEX(vt.size.upper,14,2)&lt;0,TRUE,FALSE)</formula>
    </cfRule>
  </conditionalFormatting>
  <conditionalFormatting sqref="K21">
    <cfRule type="expression" priority="24" dxfId="0" stopIfTrue="1">
      <formula>IF(INDEX(vt.size.base,3,1)&lt;0,TRUE,FALSE)</formula>
    </cfRule>
  </conditionalFormatting>
  <conditionalFormatting sqref="K22">
    <cfRule type="expression" priority="25" dxfId="0" stopIfTrue="1">
      <formula>IF(INDEX(vt.size.base,4,1)&lt;0,TRUE,FALSE)</formula>
    </cfRule>
  </conditionalFormatting>
  <conditionalFormatting sqref="K23">
    <cfRule type="expression" priority="26" dxfId="0" stopIfTrue="1">
      <formula>IF(INDEX(vt.size.base,5,1)&lt;0,TRUE,FALSE)</formula>
    </cfRule>
  </conditionalFormatting>
  <conditionalFormatting sqref="K24">
    <cfRule type="expression" priority="27" dxfId="0" stopIfTrue="1">
      <formula>IF(INDEX(vt.size.base,6,1)&lt;0,TRUE,FALSE)</formula>
    </cfRule>
  </conditionalFormatting>
  <conditionalFormatting sqref="K25">
    <cfRule type="expression" priority="28" dxfId="0" stopIfTrue="1">
      <formula>IF(INDEX(vt.size.base,7,1)&lt;0,TRUE,FALSE)</formula>
    </cfRule>
  </conditionalFormatting>
  <conditionalFormatting sqref="K26">
    <cfRule type="expression" priority="29" dxfId="0" stopIfTrue="1">
      <formula>IF(INDEX(vt.size.base,8,1)&lt;0,TRUE,FALSE)</formula>
    </cfRule>
  </conditionalFormatting>
  <conditionalFormatting sqref="K27">
    <cfRule type="expression" priority="30" dxfId="0" stopIfTrue="1">
      <formula>IF(INDEX(vt.size.base,9,1)&lt;0,TRUE,FALSE)</formula>
    </cfRule>
  </conditionalFormatting>
  <conditionalFormatting sqref="K28">
    <cfRule type="expression" priority="31" dxfId="0" stopIfTrue="1">
      <formula>IF(INDEX(vt.size.base,10,1)&lt;0,TRUE,FALSE)</formula>
    </cfRule>
  </conditionalFormatting>
  <conditionalFormatting sqref="K29">
    <cfRule type="expression" priority="32" dxfId="0" stopIfTrue="1">
      <formula>IF(INDEX(vt.size.base,11,1)&lt;0,TRUE,FALSE)</formula>
    </cfRule>
  </conditionalFormatting>
  <conditionalFormatting sqref="K30">
    <cfRule type="expression" priority="33" dxfId="0" stopIfTrue="1">
      <formula>IF(INDEX(vt.size.base,12,1)&lt;0,TRUE,FALSE)</formula>
    </cfRule>
  </conditionalFormatting>
  <conditionalFormatting sqref="K31">
    <cfRule type="expression" priority="34" dxfId="0" stopIfTrue="1">
      <formula>IF(INDEX(vt.size.base,13,1)&lt;0,TRUE,FALSE)</formula>
    </cfRule>
  </conditionalFormatting>
  <conditionalFormatting sqref="K32">
    <cfRule type="expression" priority="35" dxfId="0" stopIfTrue="1">
      <formula>IF(INDEX(vt.size.base,14,1)&lt;0,TRUE,FALSE)</formula>
    </cfRule>
  </conditionalFormatting>
  <conditionalFormatting sqref="L21">
    <cfRule type="expression" priority="36" dxfId="0" stopIfTrue="1">
      <formula>IF(INDEX(vt.size.base,3,2)&lt;0,TRUE,FALSE)</formula>
    </cfRule>
  </conditionalFormatting>
  <conditionalFormatting sqref="L22">
    <cfRule type="expression" priority="37" dxfId="0" stopIfTrue="1">
      <formula>IF(INDEX(vt.size.base,4,2)&lt;0,TRUE,FALSE)</formula>
    </cfRule>
  </conditionalFormatting>
  <conditionalFormatting sqref="L23">
    <cfRule type="expression" priority="38" dxfId="0" stopIfTrue="1">
      <formula>IF(INDEX(vt.size.base,5,2)&lt;0,TRUE,FALSE)</formula>
    </cfRule>
  </conditionalFormatting>
  <conditionalFormatting sqref="L24">
    <cfRule type="expression" priority="39" dxfId="0" stopIfTrue="1">
      <formula>IF(INDEX(vt.size.base,6,2)&lt;0,TRUE,FALSE)</formula>
    </cfRule>
  </conditionalFormatting>
  <conditionalFormatting sqref="L25">
    <cfRule type="expression" priority="40" dxfId="0" stopIfTrue="1">
      <formula>IF(INDEX(vt.size.base,7,2)&lt;0,TRUE,FALSE)</formula>
    </cfRule>
  </conditionalFormatting>
  <conditionalFormatting sqref="L26">
    <cfRule type="expression" priority="41" dxfId="0" stopIfTrue="1">
      <formula>IF(INDEX(vt.size.base,8,2)&lt;0,TRUE,FALSE)</formula>
    </cfRule>
  </conditionalFormatting>
  <conditionalFormatting sqref="L27">
    <cfRule type="expression" priority="42" dxfId="0" stopIfTrue="1">
      <formula>IF(INDEX(vt.size.base,9,2)&lt;0,TRUE,FALSE)</formula>
    </cfRule>
  </conditionalFormatting>
  <conditionalFormatting sqref="L28">
    <cfRule type="expression" priority="43" dxfId="0" stopIfTrue="1">
      <formula>IF(INDEX(vt.size.base,10,2)&lt;0,TRUE,FALSE)</formula>
    </cfRule>
  </conditionalFormatting>
  <conditionalFormatting sqref="L29">
    <cfRule type="expression" priority="44" dxfId="0" stopIfTrue="1">
      <formula>IF(INDEX(vt.size.base,11,2)&lt;0,TRUE,FALSE)</formula>
    </cfRule>
  </conditionalFormatting>
  <conditionalFormatting sqref="L30">
    <cfRule type="expression" priority="45" dxfId="0" stopIfTrue="1">
      <formula>IF(INDEX(vt.size.base,12,2)&lt;0,TRUE,FALSE)</formula>
    </cfRule>
  </conditionalFormatting>
  <conditionalFormatting sqref="L31">
    <cfRule type="expression" priority="46" dxfId="0" stopIfTrue="1">
      <formula>IF(INDEX(vt.size.base,13,2)&lt;0,TRUE,FALSE)</formula>
    </cfRule>
  </conditionalFormatting>
  <conditionalFormatting sqref="L32">
    <cfRule type="expression" priority="47" dxfId="0" stopIfTrue="1">
      <formula>IF(INDEX(vt.size.base,14,2)&lt;0,TRUE,FALSE)</formula>
    </cfRule>
  </conditionalFormatting>
  <conditionalFormatting sqref="P20:Q20">
    <cfRule type="expression" priority="48" dxfId="0" stopIfTrue="1">
      <formula>IF(INDEX(vt.size.df,2,1)&lt;0,TRUE,FALSE)</formula>
    </cfRule>
  </conditionalFormatting>
  <conditionalFormatting sqref="P21:Q21">
    <cfRule type="expression" priority="49" dxfId="0" stopIfTrue="1">
      <formula>IF(INDEX(vt.size.df,3,1)&lt;0,TRUE,FALSE)</formula>
    </cfRule>
  </conditionalFormatting>
  <conditionalFormatting sqref="P22:Q22">
    <cfRule type="expression" priority="50" dxfId="0" stopIfTrue="1">
      <formula>IF(INDEX(vt.size.df,4,1)&lt;0,TRUE,FALSE)</formula>
    </cfRule>
  </conditionalFormatting>
  <conditionalFormatting sqref="P23:Q23">
    <cfRule type="expression" priority="51" dxfId="0" stopIfTrue="1">
      <formula>IF(INDEX(vt.size.df,5,1)&lt;0,TRUE,FALSE)</formula>
    </cfRule>
  </conditionalFormatting>
  <conditionalFormatting sqref="P24:Q24">
    <cfRule type="expression" priority="52" dxfId="0" stopIfTrue="1">
      <formula>IF(INDEX(vt.size.df,6,1)&lt;0,TRUE,FALSE)</formula>
    </cfRule>
  </conditionalFormatting>
  <conditionalFormatting sqref="P25:Q25">
    <cfRule type="expression" priority="53" dxfId="0" stopIfTrue="1">
      <formula>IF(INDEX(vt.size.df,7,1)&lt;0,TRUE,FALSE)</formula>
    </cfRule>
  </conditionalFormatting>
  <conditionalFormatting sqref="P26:Q26">
    <cfRule type="expression" priority="54" dxfId="0" stopIfTrue="1">
      <formula>IF(INDEX(vt.size.df,8,1)&lt;0,TRUE,FALSE)</formula>
    </cfRule>
  </conditionalFormatting>
  <conditionalFormatting sqref="P27:Q27">
    <cfRule type="expression" priority="55" dxfId="0" stopIfTrue="1">
      <formula>IF(INDEX(vt.size.df,9,1)&lt;0,TRUE,FALSE)</formula>
    </cfRule>
  </conditionalFormatting>
  <conditionalFormatting sqref="P28:Q28">
    <cfRule type="expression" priority="56" dxfId="0" stopIfTrue="1">
      <formula>IF(INDEX(vt.size.df,10,1)&lt;0,TRUE,FALSE)</formula>
    </cfRule>
  </conditionalFormatting>
  <conditionalFormatting sqref="R19">
    <cfRule type="expression" priority="57" dxfId="0" stopIfTrue="1">
      <formula>IF(INDEX(vt.size.df,1,2)&lt;0,TRUE,FALSE)</formula>
    </cfRule>
  </conditionalFormatting>
  <conditionalFormatting sqref="R20">
    <cfRule type="expression" priority="58" dxfId="0" stopIfTrue="1">
      <formula>IF(INDEX(vt.size.df,2,2)&lt;0,TRUE,FALSE)</formula>
    </cfRule>
  </conditionalFormatting>
  <conditionalFormatting sqref="R21">
    <cfRule type="expression" priority="59" dxfId="0" stopIfTrue="1">
      <formula>IF(INDEX(vt.size.df,3,2)&lt;0,TRUE,FALSE)</formula>
    </cfRule>
  </conditionalFormatting>
  <conditionalFormatting sqref="R22">
    <cfRule type="expression" priority="60" dxfId="0" stopIfTrue="1">
      <formula>IF(INDEX(vt.size.df,4,2)&lt;0,TRUE,FALSE)</formula>
    </cfRule>
  </conditionalFormatting>
  <conditionalFormatting sqref="R23">
    <cfRule type="expression" priority="61" dxfId="0" stopIfTrue="1">
      <formula>IF(INDEX(vt.size.df,5,2)&lt;0,TRUE,FALSE)</formula>
    </cfRule>
  </conditionalFormatting>
  <conditionalFormatting sqref="R24">
    <cfRule type="expression" priority="62" dxfId="0" stopIfTrue="1">
      <formula>IF(INDEX(vt.size.df,6,2)&lt;0,TRUE,FALSE)</formula>
    </cfRule>
  </conditionalFormatting>
  <conditionalFormatting sqref="R25">
    <cfRule type="expression" priority="63" dxfId="0" stopIfTrue="1">
      <formula>IF(INDEX(vt.size.df,7,2)&lt;0,TRUE,FALSE)</formula>
    </cfRule>
  </conditionalFormatting>
  <conditionalFormatting sqref="R26">
    <cfRule type="expression" priority="64" dxfId="0" stopIfTrue="1">
      <formula>IF(INDEX(vt.size.df,8,2)&lt;0,TRUE,FALSE)</formula>
    </cfRule>
  </conditionalFormatting>
  <conditionalFormatting sqref="R27">
    <cfRule type="expression" priority="65" dxfId="0" stopIfTrue="1">
      <formula>IF(INDEX(vt.size.df,9,2)&lt;0,TRUE,FALSE)</formula>
    </cfRule>
  </conditionalFormatting>
  <conditionalFormatting sqref="R28">
    <cfRule type="expression" priority="66" dxfId="0" stopIfTrue="1">
      <formula>IF(INDEX(vt.size.df,10,2)&lt;0,TRUE,FALSE)</formula>
    </cfRule>
  </conditionalFormatting>
  <conditionalFormatting sqref="P48:Q48">
    <cfRule type="expression" priority="67" dxfId="0" stopIfTrue="1">
      <formula>IF(INDEX(vt.size.pp,2,1)&lt;0,TRUE,FALSE)</formula>
    </cfRule>
  </conditionalFormatting>
  <conditionalFormatting sqref="P49:Q49">
    <cfRule type="expression" priority="68" dxfId="0" stopIfTrue="1">
      <formula>IF(INDEX(vt.size.pp,3,1)&lt;0,TRUE,FALSE)</formula>
    </cfRule>
  </conditionalFormatting>
  <conditionalFormatting sqref="P50:Q50">
    <cfRule type="expression" priority="69" dxfId="0" stopIfTrue="1">
      <formula>IF(INDEX(vt.size.pp,4,1)&lt;0,TRUE,FALSE)</formula>
    </cfRule>
  </conditionalFormatting>
  <conditionalFormatting sqref="P51:Q51">
    <cfRule type="expression" priority="70" dxfId="0" stopIfTrue="1">
      <formula>IF(INDEX(vt.size.pp,5,1)&lt;0,TRUE,FALSE)</formula>
    </cfRule>
  </conditionalFormatting>
  <conditionalFormatting sqref="P52:Q52">
    <cfRule type="expression" priority="71" dxfId="0" stopIfTrue="1">
      <formula>IF(INDEX(vt.size.pp,6,1)&lt;0,TRUE,FALSE)</formula>
    </cfRule>
  </conditionalFormatting>
  <conditionalFormatting sqref="P53:Q53">
    <cfRule type="expression" priority="72" dxfId="0" stopIfTrue="1">
      <formula>IF(INDEX(vt.size.pp,7,1)&lt;0,TRUE,FALSE)</formula>
    </cfRule>
  </conditionalFormatting>
  <conditionalFormatting sqref="P54:Q54">
    <cfRule type="expression" priority="73" dxfId="0" stopIfTrue="1">
      <formula>IF(INDEX(vt.size.pp,8,1)&lt;0,TRUE,FALSE)</formula>
    </cfRule>
  </conditionalFormatting>
  <conditionalFormatting sqref="P55:Q55">
    <cfRule type="expression" priority="74" dxfId="0" stopIfTrue="1">
      <formula>IF(INDEX(vt.size.pp,9,1)&lt;0,TRUE,FALSE)</formula>
    </cfRule>
  </conditionalFormatting>
  <conditionalFormatting sqref="R47">
    <cfRule type="expression" priority="75" dxfId="0" stopIfTrue="1">
      <formula>IF(INDEX(vt.size.pp,1,2)&lt;0,TRUE,FALSE)</formula>
    </cfRule>
  </conditionalFormatting>
  <conditionalFormatting sqref="R48">
    <cfRule type="expression" priority="76" dxfId="0" stopIfTrue="1">
      <formula>IF(INDEX(vt.size.pp,2,2)&lt;0,TRUE,FALSE)</formula>
    </cfRule>
  </conditionalFormatting>
  <conditionalFormatting sqref="R49">
    <cfRule type="expression" priority="77" dxfId="0" stopIfTrue="1">
      <formula>IF(INDEX(vt.size.pp,3,2)&lt;0,TRUE,FALSE)</formula>
    </cfRule>
  </conditionalFormatting>
  <conditionalFormatting sqref="R50">
    <cfRule type="expression" priority="78" dxfId="0" stopIfTrue="1">
      <formula>IF(INDEX(vt.size.pp,4,2)&lt;0,TRUE,FALSE)</formula>
    </cfRule>
  </conditionalFormatting>
  <conditionalFormatting sqref="R51">
    <cfRule type="expression" priority="79" dxfId="0" stopIfTrue="1">
      <formula>IF(INDEX(vt.size.pp,5,2)&lt;0,TRUE,FALSE)</formula>
    </cfRule>
  </conditionalFormatting>
  <conditionalFormatting sqref="R52">
    <cfRule type="expression" priority="80" dxfId="0" stopIfTrue="1">
      <formula>IF(INDEX(vt.size.pp,6,2)&lt;0,TRUE,FALSE)</formula>
    </cfRule>
  </conditionalFormatting>
  <conditionalFormatting sqref="R53">
    <cfRule type="expression" priority="81" dxfId="0" stopIfTrue="1">
      <formula>IF(INDEX(vt.size.pp,7,2)&lt;0,TRUE,FALSE)</formula>
    </cfRule>
  </conditionalFormatting>
  <conditionalFormatting sqref="R54">
    <cfRule type="expression" priority="82" dxfId="0" stopIfTrue="1">
      <formula>IF(INDEX(vt.size.pp,8,2)&lt;0,TRUE,FALSE)</formula>
    </cfRule>
  </conditionalFormatting>
  <conditionalFormatting sqref="R55">
    <cfRule type="expression" priority="83" dxfId="0" stopIfTrue="1">
      <formula>IF(INDEX(vt.size.pp,9,2)&lt;0,TRUE,FALSE)</formula>
    </cfRule>
  </conditionalFormatting>
  <conditionalFormatting sqref="R56">
    <cfRule type="expression" priority="84" dxfId="0" stopIfTrue="1">
      <formula>IF(INDEX(vt.size.pp,10,2)&lt;0,TRUE,FALSE)</formula>
    </cfRule>
  </conditionalFormatting>
  <conditionalFormatting sqref="E40">
    <cfRule type="expression" priority="85" dxfId="0" stopIfTrue="1">
      <formula>IF(INDEX(vt.size.fm,2,1)&lt;0,TRUE,FALSE)</formula>
    </cfRule>
  </conditionalFormatting>
  <conditionalFormatting sqref="E41">
    <cfRule type="expression" priority="86" dxfId="0" stopIfTrue="1">
      <formula>IF(INDEX(vt.size.fm,3,1)&lt;0,TRUE,FALSE)</formula>
    </cfRule>
  </conditionalFormatting>
  <conditionalFormatting sqref="E42">
    <cfRule type="expression" priority="87" dxfId="0" stopIfTrue="1">
      <formula>IF(INDEX(vt.size.fm,4,1)&lt;0,TRUE,FALSE)</formula>
    </cfRule>
  </conditionalFormatting>
  <conditionalFormatting sqref="E43">
    <cfRule type="expression" priority="88" dxfId="0" stopIfTrue="1">
      <formula>IF(INDEX(vt.size.fm,5,1)&lt;0,TRUE,FALSE)</formula>
    </cfRule>
  </conditionalFormatting>
  <conditionalFormatting sqref="F40">
    <cfRule type="expression" priority="89" dxfId="0" stopIfTrue="1">
      <formula>IF(INDEX(vt.size.fm,2,2)&lt;0,TRUE,FALSE)</formula>
    </cfRule>
  </conditionalFormatting>
  <conditionalFormatting sqref="F41">
    <cfRule type="expression" priority="90" dxfId="0" stopIfTrue="1">
      <formula>IF(INDEX(vt.size.fm,3,2)&lt;0,TRUE,FALSE)</formula>
    </cfRule>
  </conditionalFormatting>
  <conditionalFormatting sqref="F42">
    <cfRule type="expression" priority="91" dxfId="0" stopIfTrue="1">
      <formula>IF(INDEX(vt.size.fm,4,2)&lt;0,TRUE,FALSE)</formula>
    </cfRule>
  </conditionalFormatting>
  <conditionalFormatting sqref="F43">
    <cfRule type="expression" priority="92" dxfId="0" stopIfTrue="1">
      <formula>IF(INDEX(vt.size.fm,5,2)&lt;0,TRUE,FALSE)</formula>
    </cfRule>
  </conditionalFormatting>
  <conditionalFormatting sqref="B39:C44 H19:I33 B19:C31 B33:C33">
    <cfRule type="expression" priority="93" dxfId="43" stopIfTrue="1">
      <formula>IF(AND(c.drill&lt;=1,B19&lt;&gt;0),TRUE,FALSE)</formula>
    </cfRule>
  </conditionalFormatting>
  <conditionalFormatting sqref="F20">
    <cfRule type="expression" priority="94" dxfId="0" stopIfTrue="1">
      <formula>IF(INDEX(vt.size.upper,2,2)&lt;0,TRUE,FALSE)</formula>
    </cfRule>
  </conditionalFormatting>
  <conditionalFormatting sqref="E21">
    <cfRule type="expression" priority="95" dxfId="0" stopIfTrue="1">
      <formula>IF(INDEX(vt.size.upper,3,1)&lt;0,TRUE,FALSE)</formula>
    </cfRule>
  </conditionalFormatting>
  <conditionalFormatting sqref="K20">
    <cfRule type="expression" priority="96" dxfId="0" stopIfTrue="1">
      <formula>IF(INDEX(vt.size.base,2,1)&lt;0,TRUE,FALSE)</formula>
    </cfRule>
  </conditionalFormatting>
  <conditionalFormatting sqref="K33">
    <cfRule type="expression" priority="97" dxfId="0" stopIfTrue="1">
      <formula>IF(INDEX(vt.size.base,15,1)&lt;0,TRUE,FALSE)</formula>
    </cfRule>
  </conditionalFormatting>
  <conditionalFormatting sqref="L19">
    <cfRule type="expression" priority="98" dxfId="0" stopIfTrue="1">
      <formula>IF(INDEX(vt.size.base,1,2)&lt;0,TRUE,FALSE)</formula>
    </cfRule>
  </conditionalFormatting>
  <conditionalFormatting sqref="L20">
    <cfRule type="expression" priority="99" dxfId="0" stopIfTrue="1">
      <formula>IF(INDEX(vt.size.base,2,2)&lt;0,TRUE,FALSE)</formula>
    </cfRule>
  </conditionalFormatting>
  <conditionalFormatting sqref="L33">
    <cfRule type="expression" priority="100" dxfId="0" stopIfTrue="1">
      <formula>IF(INDEX(vt.size.base,15,2)&lt;0,TRUE,FALSE)</formula>
    </cfRule>
  </conditionalFormatting>
  <conditionalFormatting sqref="E33">
    <cfRule type="expression" priority="101" dxfId="0" stopIfTrue="1">
      <formula>IF(INDEX(vt.size.upper,15,1)&lt;0,TRUE,FALSE)</formula>
    </cfRule>
  </conditionalFormatting>
  <conditionalFormatting sqref="F21">
    <cfRule type="expression" priority="102" dxfId="0" stopIfTrue="1">
      <formula>IF(INDEX(vt.size.upper,3,2)&lt;0,TRUE,FALSE)</formula>
    </cfRule>
  </conditionalFormatting>
  <conditionalFormatting sqref="F22">
    <cfRule type="expression" priority="103" dxfId="0" stopIfTrue="1">
      <formula>IF(INDEX(vt.size.upper,4,2)&lt;0,TRUE,FALSE)</formula>
    </cfRule>
  </conditionalFormatting>
  <conditionalFormatting sqref="F23">
    <cfRule type="expression" priority="104" dxfId="0" stopIfTrue="1">
      <formula>IF(INDEX(vt.size.upper,5,2)&lt;0,TRUE,FALSE)</formula>
    </cfRule>
  </conditionalFormatting>
  <conditionalFormatting sqref="F24">
    <cfRule type="expression" priority="105" dxfId="0" stopIfTrue="1">
      <formula>IF(INDEX(vt.size.upper,6,2)&lt;0,TRUE,FALSE)</formula>
    </cfRule>
  </conditionalFormatting>
  <conditionalFormatting sqref="F33">
    <cfRule type="expression" priority="106" dxfId="0" stopIfTrue="1">
      <formula>IF(INDEX(vt.size.upper,15,2)&lt;0,TRUE,FALSE)</formula>
    </cfRule>
  </conditionalFormatting>
  <conditionalFormatting sqref="F39">
    <cfRule type="expression" priority="107" dxfId="0" stopIfTrue="1">
      <formula>IF(INDEX(vt.size.fm,1,2)&lt;0,TRUE,FALSE)</formula>
    </cfRule>
  </conditionalFormatting>
  <conditionalFormatting sqref="E44">
    <cfRule type="expression" priority="108" dxfId="0" stopIfTrue="1">
      <formula>IF(INDEX(vt.size.fm,6,1)&lt;0,TRUE,FALSE)</formula>
    </cfRule>
  </conditionalFormatting>
  <conditionalFormatting sqref="F44">
    <cfRule type="expression" priority="109" dxfId="0" stopIfTrue="1">
      <formula>IF(INDEX(vt.size.fm,6,2)&lt;0,TRUE,FALSE)</formula>
    </cfRule>
  </conditionalFormatting>
  <conditionalFormatting sqref="D33 D20:D31 O19:O28 O33:O42 D40:D44 J20:J33">
    <cfRule type="expression" priority="110" dxfId="0" stopIfTrue="1">
      <formula>IF(AND(D19=0,OR(E19&lt;&gt;0,F19&lt;&gt;0)),TRUE,FALSE)</formula>
    </cfRule>
  </conditionalFormatting>
  <conditionalFormatting sqref="F19">
    <cfRule type="expression" priority="111" dxfId="0" stopIfTrue="1">
      <formula>IF(INDEX(vt.size.upper,1,2)&lt;0,TRUE,FALSE)</formula>
    </cfRule>
  </conditionalFormatting>
  <conditionalFormatting sqref="P33:Q42 I48:J50 M68 I54:I58 J54 J57 I69:I71 I62:I63">
    <cfRule type="expression" priority="112" dxfId="0" stopIfTrue="1">
      <formula>IF(AND(H33&lt;&gt;0,I33=0),TRUE,FALSE)</formula>
    </cfRule>
  </conditionalFormatting>
  <conditionalFormatting sqref="R33:R42">
    <cfRule type="expression" priority="113" dxfId="0" stopIfTrue="1">
      <formula>IF(AND(O33&lt;&gt;0,R33=0),TRUE,FALSE)</formula>
    </cfRule>
  </conditionalFormatting>
  <conditionalFormatting sqref="O47:O56 H48:H50 H55:H58 H70:H71 H62:H63">
    <cfRule type="expression" priority="114" dxfId="0" stopIfTrue="1">
      <formula>IF(AND(H47=0,OR(I47&lt;&gt;0,K47&lt;&gt;0)),TRUE,FALSE)</formula>
    </cfRule>
  </conditionalFormatting>
  <conditionalFormatting sqref="P56:Q56">
    <cfRule type="expression" priority="115" dxfId="0" stopIfTrue="1">
      <formula>IF(INDEX(vt.size.pp,10,1)&lt;0,TRUE,FALSE)</formula>
    </cfRule>
  </conditionalFormatting>
  <conditionalFormatting sqref="K48:K50 K54:K58 K69:K71 K62:K63">
    <cfRule type="expression" priority="116" dxfId="0" stopIfTrue="1">
      <formula>IF(AND(H48&lt;&gt;0,K48=0),TRUE,flase)</formula>
    </cfRule>
  </conditionalFormatting>
  <conditionalFormatting sqref="K19">
    <cfRule type="expression" priority="117" dxfId="0" stopIfTrue="1">
      <formula>IF(INDEX(vt.size.base,1,1)&lt;0,TRUE,FALSE)</formula>
    </cfRule>
  </conditionalFormatting>
  <conditionalFormatting sqref="E19">
    <cfRule type="expression" priority="118" dxfId="0" stopIfTrue="1">
      <formula>IF(INDEX(vt.size.upper,1,1)&lt;0,TRUE,FALSE)</formula>
    </cfRule>
  </conditionalFormatting>
  <conditionalFormatting sqref="P19:Q19">
    <cfRule type="expression" priority="119" dxfId="0" stopIfTrue="1">
      <formula>IF(INDEX(vt.size.df,1,1)&lt;0,TRUE,FALSE)</formula>
    </cfRule>
  </conditionalFormatting>
  <conditionalFormatting sqref="P47:Q47">
    <cfRule type="expression" priority="120" dxfId="0" stopIfTrue="1">
      <formula>IF(INDEX(vt.size.pp,1,1)&lt;0,TRUE,FALSE)</formula>
    </cfRule>
  </conditionalFormatting>
  <conditionalFormatting sqref="E39">
    <cfRule type="expression" priority="121" dxfId="0" stopIfTrue="1">
      <formula>IF(INDEX(vt.size.fm,1,1)&lt;0,TRUE,FALSE)</formula>
    </cfRule>
  </conditionalFormatting>
  <conditionalFormatting sqref="N74:O74">
    <cfRule type="expression" priority="122" dxfId="8" stopIfTrue="1">
      <formula>IF(J74&lt;&gt;0,TRUE,FALSE)</formula>
    </cfRule>
  </conditionalFormatting>
  <conditionalFormatting sqref="H54 H69">
    <cfRule type="expression" priority="123" dxfId="0" stopIfTrue="1">
      <formula>IF(AND(H54=0,OR(I54&lt;&gt;0,K54&lt;&gt;0)),TRUE,FALSE)</formula>
    </cfRule>
  </conditionalFormatting>
  <conditionalFormatting sqref="B32:C32">
    <cfRule type="expression" priority="124" dxfId="43" stopIfTrue="1">
      <formula>IF(AND(c.drill&lt;=1,B32&lt;&gt;0),TRUE,FALSE)</formula>
    </cfRule>
  </conditionalFormatting>
  <conditionalFormatting sqref="D32 D39 D19">
    <cfRule type="expression" priority="125" dxfId="0" stopIfTrue="1">
      <formula>IF(AND(D19=0,OR(E19&lt;&gt;0,F19&lt;&gt;0)),TRUE,FALSE)</formula>
    </cfRule>
  </conditionalFormatting>
  <conditionalFormatting sqref="E32">
    <cfRule type="expression" priority="126" dxfId="0" stopIfTrue="1">
      <formula>IF(INDEX(vt.size.upper,14,1)&lt;0,TRUE,FALSE)</formula>
    </cfRule>
  </conditionalFormatting>
  <conditionalFormatting sqref="E20">
    <cfRule type="expression" priority="127" dxfId="0" stopIfTrue="1">
      <formula>IF(INDEX(vt.size.upper,2,1)&lt;0,TRUE,FALSE)</formula>
    </cfRule>
  </conditionalFormatting>
  <conditionalFormatting sqref="G39:H44">
    <cfRule type="expression" priority="128" dxfId="0" stopIfTrue="1">
      <formula>IF(AND(D39&lt;&gt;"",E39&lt;&gt;"",F39&lt;&gt;"",G39=""),TRUE,FALSE)</formula>
    </cfRule>
    <cfRule type="expression" priority="129" dxfId="8" stopIfTrue="1">
      <formula>IF(D39&lt;&gt;"",TRUE,FALSE)</formula>
    </cfRule>
  </conditionalFormatting>
  <conditionalFormatting sqref="C49:F49">
    <cfRule type="expression" priority="130" dxfId="0" stopIfTrue="1">
      <formula>IF(AND(B49&lt;&gt;0,v.colour.mldg2=0),TRUE,FALSE)</formula>
    </cfRule>
    <cfRule type="expression" priority="131" dxfId="8" stopIfTrue="1">
      <formula>IF(B49&lt;&gt;0,TRUE,FALSE)</formula>
    </cfRule>
  </conditionalFormatting>
  <conditionalFormatting sqref="C50:F50">
    <cfRule type="expression" priority="132" dxfId="0" stopIfTrue="1">
      <formula>IF(AND(B50&lt;&gt;0,v.colour.mldg3=0),TRUE,FALSE)</formula>
    </cfRule>
    <cfRule type="expression" priority="133" dxfId="8" stopIfTrue="1">
      <formula>IF(B50&lt;&gt;0,TRUE,FALSE)</formula>
    </cfRule>
  </conditionalFormatting>
  <conditionalFormatting sqref="J19">
    <cfRule type="expression" priority="134" dxfId="0" stopIfTrue="1">
      <formula>IF(AND(J19=0,OR(K19&lt;&gt;0,L19&lt;&gt;0)),TRUE,FALSE)</formula>
    </cfRule>
  </conditionalFormatting>
  <conditionalFormatting sqref="L54:M54">
    <cfRule type="expression" priority="135" dxfId="0" stopIfTrue="1">
      <formula>IF(v.colour.weg1=0,TRUE,FALSE)</formula>
    </cfRule>
    <cfRule type="expression" priority="136" dxfId="8" stopIfTrue="1">
      <formula>IF(H54&lt;&gt;0,TRUE,FALSE)</formula>
    </cfRule>
  </conditionalFormatting>
  <conditionalFormatting sqref="L55:M55">
    <cfRule type="expression" priority="137" dxfId="0" stopIfTrue="1">
      <formula>IF(v.colour.weg2=0,TRUE,FALSE)</formula>
    </cfRule>
    <cfRule type="expression" priority="138" dxfId="8" stopIfTrue="1">
      <formula>IF(H55&lt;&gt;0,TRUE,FALSE)</formula>
    </cfRule>
  </conditionalFormatting>
  <conditionalFormatting sqref="L56:M56">
    <cfRule type="expression" priority="139" dxfId="0" stopIfTrue="1">
      <formula>IF(v.colour.weg3=0,TRUE,FALSE)</formula>
    </cfRule>
    <cfRule type="expression" priority="140" dxfId="8" stopIfTrue="1">
      <formula>IF(H56&lt;&gt;0,TRUE,FALSE)</formula>
    </cfRule>
  </conditionalFormatting>
  <conditionalFormatting sqref="L57:M57">
    <cfRule type="expression" priority="141" dxfId="0" stopIfTrue="1">
      <formula>IF(v.colour.weg4=0,TRUE,FALSE)</formula>
    </cfRule>
    <cfRule type="expression" priority="142" dxfId="8" stopIfTrue="1">
      <formula>IF(H57&lt;&gt;0,TRUE,FALSE)</formula>
    </cfRule>
  </conditionalFormatting>
  <conditionalFormatting sqref="L58:M58">
    <cfRule type="expression" priority="143" dxfId="0" stopIfTrue="1">
      <formula>IF(v.colour.weg5=0,TRUE,FALSE)</formula>
    </cfRule>
    <cfRule type="expression" priority="144" dxfId="8" stopIfTrue="1">
      <formula>IF(H58&lt;&gt;0,TRUE,FALSE)</formula>
    </cfRule>
  </conditionalFormatting>
  <conditionalFormatting sqref="C48:F48">
    <cfRule type="expression" priority="145" dxfId="0" stopIfTrue="1">
      <formula>IF(AND(B48&lt;&gt;0,v.colour.mldg1=0),TRUE,FALSE)</formula>
    </cfRule>
    <cfRule type="expression" priority="146" dxfId="8" stopIfTrue="1">
      <formula>IF(B48&lt;&gt;0,TRUE,FALSE)</formula>
    </cfRule>
  </conditionalFormatting>
  <conditionalFormatting sqref="C51:F51">
    <cfRule type="expression" priority="147" dxfId="0" stopIfTrue="1">
      <formula>IF(AND(B51&lt;&gt;0,v.colour.mldg4=0),TRUE,FALSE)</formula>
    </cfRule>
    <cfRule type="expression" priority="148" dxfId="8" stopIfTrue="1">
      <formula>IF(B51&lt;&gt;0,TRUE,FALSE)</formula>
    </cfRule>
  </conditionalFormatting>
  <conditionalFormatting sqref="C57:F57">
    <cfRule type="expression" priority="149" dxfId="0" stopIfTrue="1">
      <formula>IF(AND(B57&lt;&gt;0,v.colour.sht3=0),TRUE,FALSE)</formula>
    </cfRule>
    <cfRule type="expression" priority="150" dxfId="8" stopIfTrue="1">
      <formula>IF(B57&lt;&gt;0,TRUE,FALSE)</formula>
    </cfRule>
  </conditionalFormatting>
  <conditionalFormatting sqref="B48:B51 B55:B57">
    <cfRule type="expression" priority="151" dxfId="0" stopIfTrue="1">
      <formula>IF(AND(B48=0,C48&lt;&gt;""),TRUE,FALSE)</formula>
    </cfRule>
  </conditionalFormatting>
  <conditionalFormatting sqref="C55:F55">
    <cfRule type="expression" priority="152" dxfId="0" stopIfTrue="1">
      <formula>IF(AND(B55&lt;&gt;0,v.colour.sht1=0),TRUE,FALSE)</formula>
    </cfRule>
    <cfRule type="expression" priority="153" dxfId="8" stopIfTrue="1">
      <formula>IF(B55&lt;&gt;0,TRUE,FALSE)</formula>
    </cfRule>
  </conditionalFormatting>
  <conditionalFormatting sqref="C56:F56">
    <cfRule type="expression" priority="154" dxfId="0" stopIfTrue="1">
      <formula>IF(AND(B56&lt;&gt;0,v.colour.sht2=0),TRUE,FALSE)</formula>
    </cfRule>
    <cfRule type="expression" priority="155" dxfId="8" stopIfTrue="1">
      <formula>IF(B56&lt;&gt;0,TRUE,FALSE)</formula>
    </cfRule>
  </conditionalFormatting>
  <conditionalFormatting sqref="L48:M48">
    <cfRule type="expression" priority="156" dxfId="0" stopIfTrue="1">
      <formula>IF(AND(H48&lt;&gt;0,$L$48=""),TRUE,FALSE)</formula>
    </cfRule>
    <cfRule type="expression" priority="157" dxfId="8" stopIfTrue="1">
      <formula>IF(H48&lt;&gt;0,TRUE,FALSE)</formula>
    </cfRule>
  </conditionalFormatting>
  <conditionalFormatting sqref="L49:M50 L62:M63">
    <cfRule type="expression" priority="158" dxfId="0" stopIfTrue="1">
      <formula>IF(AND(H49&lt;&gt;0,L49=""),TRUE,FALSE)</formula>
    </cfRule>
    <cfRule type="expression" priority="159" dxfId="8" stopIfTrue="1">
      <formula>IF(H49&lt;&gt;0,TRUE,FALSE)</formula>
    </cfRule>
  </conditionalFormatting>
  <conditionalFormatting sqref="J10:L10">
    <cfRule type="expression" priority="2" dxfId="2" stopIfTrue="1">
      <formula>IF(AND(c.colour=0,s.colour&lt;&gt;0),TRUE,FALSE)</formula>
    </cfRule>
    <cfRule type="expression" priority="160" dxfId="0" stopIfTrue="1">
      <formula>IF(AND(c.series&lt;&gt;0,c.colour&lt;&gt;0,v.colour.series=0),TRUE,FALSE)</formula>
    </cfRule>
    <cfRule type="expression" priority="161" dxfId="4" stopIfTrue="1">
      <formula>IF(AND($D$10&lt;&gt;"",c.series=0,c.colour&lt;&gt;0),TRUE,FALSE)</formula>
    </cfRule>
    <cfRule type="expression" priority="162" dxfId="4" stopIfTrue="1">
      <formula>IF(AND(c.series&lt;&gt;0,c.colour=0,$J$10&lt;&gt;""),TRUE,FALSE)</formula>
    </cfRule>
  </conditionalFormatting>
  <conditionalFormatting sqref="D10">
    <cfRule type="expression" priority="163" dxfId="0" stopIfTrue="1">
      <formula>IF(AND($D$10="",$J$10&lt;&gt;""),TRUE,FALSE)</formula>
    </cfRule>
  </conditionalFormatting>
  <conditionalFormatting sqref="D10:F10">
    <cfRule type="expression" priority="1" dxfId="2" stopIfTrue="1">
      <formula>IF(AND(c.series=0,s.series&lt;&gt;0),TRUE,FALSE)</formula>
    </cfRule>
  </conditionalFormatting>
  <conditionalFormatting sqref="O70">
    <cfRule type="expression" priority="171" dxfId="0" stopIfTrue="1">
      <formula>IF(AND(L68&lt;&gt;0,O70=0),TRUE,flase)</formula>
    </cfRule>
  </conditionalFormatting>
  <conditionalFormatting sqref="L68">
    <cfRule type="expression" priority="177" dxfId="0" stopIfTrue="1">
      <formula>IF(AND(L68=0,OR(M68&lt;&gt;0,O70&lt;&gt;0)),TRUE,FALSE)</formula>
    </cfRule>
  </conditionalFormatting>
  <dataValidations count="13">
    <dataValidation type="list" allowBlank="1" showInputMessage="1" showErrorMessage="1" sqref="D10:F10">
      <formula1>l.series</formula1>
    </dataValidation>
    <dataValidation type="list" showInputMessage="1" showErrorMessage="1" sqref="Q10:R10">
      <formula1>l.drill</formula1>
    </dataValidation>
    <dataValidation type="list" allowBlank="1" showInputMessage="1" showErrorMessage="1" sqref="G39:H44">
      <formula1>l.lites.8</formula1>
    </dataValidation>
    <dataValidation type="list" showInputMessage="1" showErrorMessage="1" sqref="L49:L50 L48:M48">
      <formula1>l.valance</formula1>
    </dataValidation>
    <dataValidation type="date" operator="greaterThan" allowBlank="1" showInputMessage="1" showErrorMessage="1" sqref="Q8:R8 E5:F5">
      <formula1>40848</formula1>
    </dataValidation>
    <dataValidation type="list" allowBlank="1" showInputMessage="1" showErrorMessage="1" sqref="J10:L10">
      <formula1>CHOOSE(c.series,l.EL00,l.DE00,l.SK00,l.CS00,l.TR00,l.EL02,l.DE09,l.TR02)</formula1>
    </dataValidation>
    <dataValidation type="list" allowBlank="1" showInputMessage="1" showErrorMessage="1" sqref="C56:F57">
      <formula1>l.sheets</formula1>
    </dataValidation>
    <dataValidation type="list" showInputMessage="1" showErrorMessage="1" sqref="C55:F55">
      <formula1>l.sheets</formula1>
    </dataValidation>
    <dataValidation type="list" showInputMessage="1" showErrorMessage="1" sqref="C48:F51">
      <formula1>l.mouldings</formula1>
    </dataValidation>
    <dataValidation type="list" showInputMessage="1" showErrorMessage="1" sqref="L54:M58">
      <formula1>l.weg.thick</formula1>
    </dataValidation>
    <dataValidation type="list" showInputMessage="1" showErrorMessage="1" sqref="K60:M60 K52:M52 K46:M46">
      <formula1>l.backs</formula1>
    </dataValidation>
    <dataValidation type="list" showInputMessage="1" showErrorMessage="1" sqref="L62:M62">
      <formula1>l.fillers</formula1>
    </dataValidation>
    <dataValidation type="list" allowBlank="1" showInputMessage="1" showErrorMessage="1" sqref="L63:M63">
      <formula1>l.fillers</formula1>
    </dataValidation>
  </dataValidations>
  <printOptions/>
  <pageMargins left="0.39000000000000007" right="0.39000000000000007" top="0.3133169934640523" bottom="0.1"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1"/>
  <sheetViews>
    <sheetView workbookViewId="0" topLeftCell="A1"/>
  </sheetViews>
  <sheetFormatPr defaultColWidth="8.8515625" defaultRowHeight="12.7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K131"/>
  <sheetViews>
    <sheetView workbookViewId="0" topLeftCell="A13">
      <selection activeCell="AH40" sqref="AH40"/>
    </sheetView>
  </sheetViews>
  <sheetFormatPr defaultColWidth="10.8515625" defaultRowHeight="12.75"/>
  <cols>
    <col min="1" max="1" width="16.421875" style="246" customWidth="1"/>
    <col min="2" max="2" width="8.7109375" style="246" customWidth="1"/>
    <col min="3" max="3" width="13.7109375" style="246" customWidth="1"/>
    <col min="4" max="5" width="2.8515625" style="246" customWidth="1"/>
    <col min="6" max="6" width="2.00390625" style="246" customWidth="1"/>
    <col min="7" max="7" width="27.28125" style="246" customWidth="1"/>
    <col min="8" max="8" width="8.7109375" style="246" customWidth="1"/>
    <col min="9" max="9" width="2.421875" style="246" customWidth="1"/>
    <col min="10" max="10" width="1.8515625" style="246" customWidth="1"/>
    <col min="11" max="11" width="29.28125" style="246" customWidth="1"/>
    <col min="12" max="12" width="3.28125" style="246" customWidth="1"/>
    <col min="13" max="13" width="2.00390625" style="246" customWidth="1"/>
    <col min="14" max="14" width="10.8515625" style="246" customWidth="1"/>
    <col min="15" max="15" width="2.140625" style="246" customWidth="1"/>
    <col min="16" max="16" width="3.140625" style="246" hidden="1" customWidth="1"/>
    <col min="17" max="17" width="2.7109375" style="246" hidden="1" customWidth="1"/>
    <col min="18" max="18" width="13.28125" style="246" hidden="1" customWidth="1"/>
    <col min="19" max="19" width="3.00390625" style="246" hidden="1" customWidth="1"/>
    <col min="20" max="20" width="2.7109375" style="246" hidden="1" customWidth="1"/>
    <col min="21" max="21" width="10.8515625" style="246" hidden="1" customWidth="1"/>
    <col min="22" max="22" width="3.140625" style="246" hidden="1" customWidth="1"/>
    <col min="23" max="23" width="2.28125" style="246" hidden="1" customWidth="1"/>
    <col min="24" max="24" width="14.7109375" style="246" hidden="1" customWidth="1"/>
    <col min="25" max="25" width="3.140625" style="246" customWidth="1"/>
    <col min="26" max="26" width="2.421875" style="246" customWidth="1"/>
    <col min="27" max="27" width="27.28125" style="246" customWidth="1"/>
    <col min="28" max="29" width="3.8515625" style="246" customWidth="1"/>
    <col min="30" max="30" width="3.140625" style="246" customWidth="1"/>
    <col min="31" max="31" width="3.7109375" style="246" customWidth="1"/>
    <col min="32" max="32" width="3.421875" style="246" customWidth="1"/>
    <col min="33" max="33" width="19.7109375" style="246" customWidth="1"/>
    <col min="34" max="34" width="3.28125" style="246" customWidth="1"/>
    <col min="35" max="35" width="10.8515625" style="246" customWidth="1"/>
    <col min="36" max="36" width="7.140625" style="246" customWidth="1"/>
    <col min="37" max="37" width="3.7109375" style="246" customWidth="1"/>
    <col min="38" max="16384" width="10.8515625" style="246" customWidth="1"/>
  </cols>
  <sheetData>
    <row r="1" spans="1:24" ht="53" customHeight="1">
      <c r="A1" s="490" t="s">
        <v>68</v>
      </c>
      <c r="B1" s="490"/>
      <c r="C1" s="490"/>
      <c r="D1" s="490"/>
      <c r="E1" s="490"/>
      <c r="F1" s="490"/>
      <c r="G1" s="490"/>
      <c r="H1" s="290"/>
      <c r="J1" s="489" t="s">
        <v>302</v>
      </c>
      <c r="K1" s="468"/>
      <c r="L1" s="468"/>
      <c r="M1" s="468"/>
      <c r="N1" s="468"/>
      <c r="R1" s="489"/>
      <c r="S1" s="468"/>
      <c r="T1" s="468"/>
      <c r="U1" s="468"/>
      <c r="V1" s="468"/>
      <c r="W1" s="468"/>
      <c r="X1" s="468"/>
    </row>
    <row r="2" ht="6" customHeight="1">
      <c r="A2" s="303"/>
    </row>
    <row r="3" spans="1:36" ht="12.75">
      <c r="A3" s="246" t="s">
        <v>5</v>
      </c>
      <c r="B3" s="246" t="s">
        <v>198</v>
      </c>
      <c r="G3" s="246" t="s">
        <v>365</v>
      </c>
      <c r="K3" s="246" t="s">
        <v>41</v>
      </c>
      <c r="N3" s="246" t="s">
        <v>207</v>
      </c>
      <c r="R3" s="246" t="s">
        <v>297</v>
      </c>
      <c r="U3" s="246" t="s">
        <v>201</v>
      </c>
      <c r="X3" s="246" t="s">
        <v>380</v>
      </c>
      <c r="AA3" s="246" t="s">
        <v>136</v>
      </c>
      <c r="AG3" s="246" t="s">
        <v>501</v>
      </c>
      <c r="AJ3" s="246" t="s">
        <v>125</v>
      </c>
    </row>
    <row r="4" spans="1:37" s="87" customFormat="1" ht="12.75">
      <c r="A4" s="87" t="s">
        <v>233</v>
      </c>
      <c r="B4" s="274">
        <f>'ORDER FORM'!D10</f>
        <v>0</v>
      </c>
      <c r="C4" s="87">
        <f>IF(ISNA(VLOOKUP(s.series,t.series,2,FALSE)),0,VLOOKUP(s.series,t.series,2,FALSE))</f>
        <v>0</v>
      </c>
      <c r="G4" s="87">
        <f>'ORDER FORM'!J10</f>
        <v>0</v>
      </c>
      <c r="H4" s="87">
        <f>IF(ISNA(VLOOKUP(s.colour,t.colour.all,2,FALSE)),0,VLOOKUP(s.colour,t.colour.all,2,FALSE))</f>
        <v>0</v>
      </c>
      <c r="K4" s="87" t="str">
        <f>'ORDER FORM'!K46</f>
        <v>White backs</v>
      </c>
      <c r="L4" s="87">
        <f>VLOOKUP(s.back.val,t.backs,2,FALSE)</f>
        <v>1</v>
      </c>
      <c r="R4" s="87">
        <f>'ORDER FORM'!Q10</f>
        <v>0</v>
      </c>
      <c r="S4" s="87" t="e">
        <f>VLOOKUP(s.drill,t.drill,2,FALSE)</f>
        <v>#N/A</v>
      </c>
      <c r="V4" s="87">
        <v>0</v>
      </c>
      <c r="Y4" s="87">
        <v>0</v>
      </c>
      <c r="AA4" s="87">
        <f>'ORDER FORM'!C48</f>
        <v>0</v>
      </c>
      <c r="AB4" s="87">
        <f>IF(ISNA(VLOOKUP(s.mldg1,t.mouldings,2,FALSE)),0,VLOOKUP(s.mldg1,t.mouldings,2,FALSE))</f>
        <v>0</v>
      </c>
      <c r="AC4" s="246"/>
      <c r="AG4" s="87">
        <f>'ORDER FORM'!C55</f>
        <v>0</v>
      </c>
      <c r="AH4" s="87">
        <f>IF(ISNA(VLOOKUP(s.sht1,t.sheets,2,FALSE)),0,VLOOKUP(s.sht1,t.sheets,2,FALSE))</f>
        <v>0</v>
      </c>
      <c r="AJ4" s="87" t="str">
        <f>'ORDER FORM'!L54</f>
        <v>5/8"</v>
      </c>
      <c r="AK4" s="87">
        <f>VLOOKUP(s.weg1,vt.weg.thick,2,FALSE)</f>
        <v>2</v>
      </c>
    </row>
    <row r="5" spans="2:37" ht="12.75" customHeight="1">
      <c r="B5" s="255"/>
      <c r="C5" s="246">
        <v>0</v>
      </c>
      <c r="H5" s="246">
        <v>0</v>
      </c>
      <c r="K5" s="87" t="str">
        <f>'ORDER FORM'!K52</f>
        <v>White backs</v>
      </c>
      <c r="L5" s="87">
        <f>VLOOKUP(s.back.weg,t.backs,2,FALSE)</f>
        <v>1</v>
      </c>
      <c r="O5" s="246">
        <v>0</v>
      </c>
      <c r="P5" s="246">
        <v>0</v>
      </c>
      <c r="S5" s="246">
        <v>0</v>
      </c>
      <c r="U5" s="246" t="s">
        <v>202</v>
      </c>
      <c r="V5" s="246">
        <v>1</v>
      </c>
      <c r="X5" s="246" t="s">
        <v>381</v>
      </c>
      <c r="Y5" s="246">
        <v>1</v>
      </c>
      <c r="AA5" s="87">
        <f>'ORDER FORM'!C49</f>
        <v>0</v>
      </c>
      <c r="AB5" s="87">
        <f>IF(ISNA(VLOOKUP(s.mldg2,t.mouldings,2,FALSE)),0,VLOOKUP(s.mldg2,t.mouldings,2,FALSE))</f>
        <v>0</v>
      </c>
      <c r="AG5" s="87">
        <f>'ORDER FORM'!C56</f>
        <v>0</v>
      </c>
      <c r="AH5" s="87">
        <f>IF(ISNA(VLOOKUP(s.sht2,t.sheets,2,FALSE)),0,VLOOKUP(s.sht2,t.sheets,2,FALSE))</f>
        <v>0</v>
      </c>
      <c r="AJ5" s="87" t="str">
        <f>'ORDER FORM'!L55</f>
        <v>5/8"</v>
      </c>
      <c r="AK5" s="87">
        <f>VLOOKUP(s.weg2,vt.weg.thick,2,FALSE)</f>
        <v>2</v>
      </c>
    </row>
    <row r="6" spans="2:37" ht="12" customHeight="1">
      <c r="B6" s="255" t="s">
        <v>333</v>
      </c>
      <c r="C6" s="246">
        <v>1</v>
      </c>
      <c r="F6" s="484" t="s">
        <v>470</v>
      </c>
      <c r="G6" s="246" t="s">
        <v>367</v>
      </c>
      <c r="H6" s="246">
        <v>2</v>
      </c>
      <c r="K6" s="87" t="str">
        <f>'ORDER FORM'!K60</f>
        <v>White backs</v>
      </c>
      <c r="L6" s="87">
        <f>VLOOKUP(s.back.filler,t.backs,2,FALSE)</f>
        <v>1</v>
      </c>
      <c r="N6" s="246" t="s">
        <v>116</v>
      </c>
      <c r="O6" s="246">
        <v>1</v>
      </c>
      <c r="P6" s="246">
        <v>0</v>
      </c>
      <c r="R6" s="246" t="s">
        <v>370</v>
      </c>
      <c r="S6" s="246">
        <v>1</v>
      </c>
      <c r="U6" s="246" t="s">
        <v>203</v>
      </c>
      <c r="V6" s="246">
        <v>2</v>
      </c>
      <c r="X6" s="246" t="s">
        <v>475</v>
      </c>
      <c r="Y6" s="246">
        <v>2</v>
      </c>
      <c r="AA6" s="87">
        <f>'ORDER FORM'!C50</f>
        <v>0</v>
      </c>
      <c r="AB6" s="87">
        <f>IF(ISNA(VLOOKUP(s.mldg3,t.mouldings,2,FALSE)),0,VLOOKUP(s.mldg3,t.mouldings,2,FALSE))</f>
        <v>0</v>
      </c>
      <c r="AG6" s="87">
        <f>'ORDER FORM'!C57</f>
        <v>0</v>
      </c>
      <c r="AH6" s="87">
        <f>IF(ISNA(VLOOKUP(s.sht3,t.sheets,2,FALSE)),0,VLOOKUP(s.sht3,t.sheets,2,FALSE))</f>
        <v>0</v>
      </c>
      <c r="AJ6" s="87" t="str">
        <f>'ORDER FORM'!L56</f>
        <v>5/8"</v>
      </c>
      <c r="AK6" s="87">
        <f>VLOOKUP(s.weg3,vt.weg.thick,2,FALSE)</f>
        <v>2</v>
      </c>
    </row>
    <row r="7" spans="2:37" ht="12.75">
      <c r="B7" s="255" t="s">
        <v>208</v>
      </c>
      <c r="C7" s="246">
        <v>2</v>
      </c>
      <c r="F7" s="485"/>
      <c r="G7" s="246" t="s">
        <v>269</v>
      </c>
      <c r="H7" s="246">
        <v>4</v>
      </c>
      <c r="K7" s="246" t="s">
        <v>133</v>
      </c>
      <c r="L7" s="246">
        <v>0</v>
      </c>
      <c r="R7" s="246" t="s">
        <v>360</v>
      </c>
      <c r="S7" s="246">
        <v>2</v>
      </c>
      <c r="U7" s="246" t="s">
        <v>204</v>
      </c>
      <c r="V7" s="246">
        <v>3</v>
      </c>
      <c r="X7" s="246" t="s">
        <v>476</v>
      </c>
      <c r="Y7" s="246">
        <v>3</v>
      </c>
      <c r="AA7" s="87">
        <f>'ORDER FORM'!C51</f>
        <v>0</v>
      </c>
      <c r="AB7" s="87">
        <f>IF(ISNA(VLOOKUP(s.mldg4,t.mouldings,2,FALSE)),0,VLOOKUP(s.mldg4,t.mouldings,2,FALSE))</f>
        <v>0</v>
      </c>
      <c r="AJ7" s="87" t="str">
        <f>'ORDER FORM'!L57</f>
        <v>5/8"</v>
      </c>
      <c r="AK7" s="87">
        <f>VLOOKUP(s.weg4,vt.weg.thick,2,FALSE)</f>
        <v>2</v>
      </c>
    </row>
    <row r="8" spans="2:37" ht="12.75">
      <c r="B8" s="255" t="s">
        <v>210</v>
      </c>
      <c r="C8" s="246">
        <v>3</v>
      </c>
      <c r="F8" s="485"/>
      <c r="G8" s="313" t="s">
        <v>401</v>
      </c>
      <c r="H8" s="246">
        <v>26</v>
      </c>
      <c r="K8" s="246" t="s">
        <v>47</v>
      </c>
      <c r="L8" s="246">
        <v>1</v>
      </c>
      <c r="R8" s="246" t="s">
        <v>310</v>
      </c>
      <c r="S8" s="246">
        <v>3</v>
      </c>
      <c r="X8" s="246" t="s">
        <v>477</v>
      </c>
      <c r="Y8" s="246">
        <v>4</v>
      </c>
      <c r="AA8" s="268"/>
      <c r="AB8" s="246">
        <v>0</v>
      </c>
      <c r="AH8" s="246">
        <v>0</v>
      </c>
      <c r="AJ8" s="87" t="str">
        <f>'ORDER FORM'!L58</f>
        <v>5/8"</v>
      </c>
      <c r="AK8" s="87">
        <f>VLOOKUP(s.weg5,vt.weg.thick,2,FALSE)</f>
        <v>2</v>
      </c>
    </row>
    <row r="9" spans="2:34" ht="12.75">
      <c r="B9" s="255" t="s">
        <v>212</v>
      </c>
      <c r="C9" s="246">
        <v>4</v>
      </c>
      <c r="F9" s="485"/>
      <c r="G9" s="246" t="s">
        <v>271</v>
      </c>
      <c r="H9" s="246">
        <v>7</v>
      </c>
      <c r="K9" s="246" t="s">
        <v>48</v>
      </c>
      <c r="L9" s="246">
        <v>2</v>
      </c>
      <c r="X9" s="246" t="s">
        <v>478</v>
      </c>
      <c r="Y9" s="246">
        <v>5</v>
      </c>
      <c r="AA9" s="246" t="s">
        <v>389</v>
      </c>
      <c r="AB9" s="246">
        <v>1</v>
      </c>
      <c r="AG9" s="309" t="s">
        <v>396</v>
      </c>
      <c r="AH9" s="246">
        <v>1</v>
      </c>
    </row>
    <row r="10" spans="2:34" ht="12.75">
      <c r="B10" s="255" t="s">
        <v>214</v>
      </c>
      <c r="C10" s="246">
        <v>5</v>
      </c>
      <c r="F10" s="485"/>
      <c r="G10" s="246" t="s">
        <v>273</v>
      </c>
      <c r="H10" s="246">
        <v>8</v>
      </c>
      <c r="X10" s="246" t="s">
        <v>479</v>
      </c>
      <c r="Y10" s="246">
        <v>6</v>
      </c>
      <c r="AA10" s="246" t="s">
        <v>390</v>
      </c>
      <c r="AB10" s="246">
        <v>2</v>
      </c>
      <c r="AG10" s="309" t="s">
        <v>397</v>
      </c>
      <c r="AH10" s="246">
        <v>1</v>
      </c>
    </row>
    <row r="11" spans="2:37" ht="12.75">
      <c r="B11" s="255" t="s">
        <v>216</v>
      </c>
      <c r="C11" s="246">
        <v>6</v>
      </c>
      <c r="F11" s="485"/>
      <c r="G11" s="246" t="s">
        <v>275</v>
      </c>
      <c r="H11" s="246">
        <v>9</v>
      </c>
      <c r="X11" s="246" t="s">
        <v>40</v>
      </c>
      <c r="Y11" s="246">
        <v>7</v>
      </c>
      <c r="AA11" s="246" t="s">
        <v>391</v>
      </c>
      <c r="AB11" s="246">
        <v>3</v>
      </c>
      <c r="AG11" s="309" t="s">
        <v>433</v>
      </c>
      <c r="AH11" s="246">
        <v>2</v>
      </c>
      <c r="AJ11" s="246" t="s">
        <v>56</v>
      </c>
      <c r="AK11" s="246">
        <v>2</v>
      </c>
    </row>
    <row r="12" spans="2:37" ht="12.75">
      <c r="B12" s="255" t="s">
        <v>502</v>
      </c>
      <c r="C12" s="246">
        <v>7</v>
      </c>
      <c r="F12" s="485"/>
      <c r="G12" s="246" t="s">
        <v>403</v>
      </c>
      <c r="H12" s="246">
        <v>28</v>
      </c>
      <c r="AA12" s="246" t="s">
        <v>392</v>
      </c>
      <c r="AB12" s="246">
        <v>4</v>
      </c>
      <c r="AG12" s="309" t="s">
        <v>434</v>
      </c>
      <c r="AH12" s="246">
        <v>2</v>
      </c>
      <c r="AJ12" s="246" t="s">
        <v>57</v>
      </c>
      <c r="AK12" s="246">
        <v>1</v>
      </c>
    </row>
    <row r="13" spans="2:34" ht="12.75">
      <c r="B13" s="255" t="s">
        <v>364</v>
      </c>
      <c r="C13" s="246">
        <v>8</v>
      </c>
      <c r="F13" s="485"/>
      <c r="G13" s="246" t="s">
        <v>286</v>
      </c>
      <c r="H13" s="246">
        <v>11</v>
      </c>
      <c r="AA13" s="246" t="s">
        <v>393</v>
      </c>
      <c r="AB13" s="246">
        <v>5</v>
      </c>
      <c r="AG13" s="309" t="s">
        <v>456</v>
      </c>
      <c r="AH13" s="246">
        <v>2</v>
      </c>
    </row>
    <row r="14" spans="6:34" ht="12.75">
      <c r="F14" s="485"/>
      <c r="G14" s="246" t="s">
        <v>288</v>
      </c>
      <c r="H14" s="246">
        <v>15</v>
      </c>
      <c r="AA14" s="246" t="s">
        <v>406</v>
      </c>
      <c r="AB14" s="246">
        <v>6</v>
      </c>
      <c r="AG14" s="309" t="s">
        <v>435</v>
      </c>
      <c r="AH14" s="246">
        <v>2</v>
      </c>
    </row>
    <row r="15" spans="6:34" ht="12.75">
      <c r="F15" s="485"/>
      <c r="G15" s="246" t="s">
        <v>290</v>
      </c>
      <c r="H15" s="246">
        <v>17</v>
      </c>
      <c r="AA15" s="246" t="s">
        <v>279</v>
      </c>
      <c r="AB15" s="246">
        <v>7</v>
      </c>
      <c r="AG15" s="309" t="s">
        <v>436</v>
      </c>
      <c r="AH15" s="246">
        <v>2</v>
      </c>
    </row>
    <row r="16" spans="6:34" ht="12.75">
      <c r="F16" s="485"/>
      <c r="G16" s="246" t="s">
        <v>292</v>
      </c>
      <c r="H16" s="246">
        <v>18</v>
      </c>
      <c r="AA16" s="246" t="s">
        <v>407</v>
      </c>
      <c r="AB16" s="246">
        <v>8</v>
      </c>
      <c r="AG16" s="309" t="s">
        <v>458</v>
      </c>
      <c r="AH16" s="246">
        <v>2</v>
      </c>
    </row>
    <row r="17" spans="6:34" ht="12.75">
      <c r="F17" s="485"/>
      <c r="G17" s="246" t="s">
        <v>294</v>
      </c>
      <c r="H17" s="246">
        <v>19</v>
      </c>
      <c r="AA17" s="246" t="s">
        <v>408</v>
      </c>
      <c r="AB17" s="246">
        <v>9</v>
      </c>
      <c r="AG17" s="309" t="s">
        <v>459</v>
      </c>
      <c r="AH17" s="246">
        <v>2</v>
      </c>
    </row>
    <row r="18" spans="6:34" ht="12.75">
      <c r="F18" s="485"/>
      <c r="G18" s="246" t="s">
        <v>481</v>
      </c>
      <c r="H18" s="246">
        <v>23</v>
      </c>
      <c r="AA18" s="246" t="s">
        <v>409</v>
      </c>
      <c r="AB18" s="246">
        <v>10</v>
      </c>
      <c r="AG18" s="309" t="s">
        <v>437</v>
      </c>
      <c r="AH18" s="246">
        <v>2</v>
      </c>
    </row>
    <row r="19" spans="6:34" ht="12.75">
      <c r="F19" s="485"/>
      <c r="G19" s="246" t="s">
        <v>331</v>
      </c>
      <c r="H19" s="246">
        <v>24</v>
      </c>
      <c r="AA19" s="246" t="s">
        <v>410</v>
      </c>
      <c r="AB19" s="246">
        <v>11</v>
      </c>
      <c r="AG19" s="309" t="s">
        <v>438</v>
      </c>
      <c r="AH19" s="246">
        <v>2</v>
      </c>
    </row>
    <row r="20" spans="6:34" ht="12.75">
      <c r="F20" s="485"/>
      <c r="G20" s="246" t="s">
        <v>332</v>
      </c>
      <c r="H20" s="246">
        <v>41</v>
      </c>
      <c r="AA20" s="246" t="s">
        <v>411</v>
      </c>
      <c r="AB20" s="246">
        <v>12</v>
      </c>
      <c r="AG20" s="309" t="s">
        <v>439</v>
      </c>
      <c r="AH20" s="246">
        <v>2</v>
      </c>
    </row>
    <row r="21" spans="6:34" ht="12.75">
      <c r="F21" s="485"/>
      <c r="G21" s="246" t="s">
        <v>466</v>
      </c>
      <c r="H21" s="246">
        <v>42</v>
      </c>
      <c r="AA21" s="246" t="s">
        <v>412</v>
      </c>
      <c r="AB21" s="246">
        <v>13</v>
      </c>
      <c r="AG21" s="309" t="s">
        <v>440</v>
      </c>
      <c r="AH21" s="246">
        <v>2</v>
      </c>
    </row>
    <row r="22" spans="6:34" ht="12" customHeight="1">
      <c r="F22" s="485"/>
      <c r="G22" s="246" t="s">
        <v>402</v>
      </c>
      <c r="H22" s="246">
        <v>27</v>
      </c>
      <c r="AA22" s="246" t="s">
        <v>413</v>
      </c>
      <c r="AB22" s="246">
        <v>14</v>
      </c>
      <c r="AG22" s="309" t="s">
        <v>441</v>
      </c>
      <c r="AH22" s="246">
        <v>2</v>
      </c>
    </row>
    <row r="23" spans="6:34" ht="12.75">
      <c r="F23" s="485"/>
      <c r="G23" s="246" t="s">
        <v>467</v>
      </c>
      <c r="H23" s="246">
        <v>43</v>
      </c>
      <c r="AA23" s="246" t="s">
        <v>414</v>
      </c>
      <c r="AB23" s="246">
        <v>15</v>
      </c>
      <c r="AG23" s="309" t="s">
        <v>442</v>
      </c>
      <c r="AH23" s="246">
        <v>2</v>
      </c>
    </row>
    <row r="24" spans="6:34" ht="12" customHeight="1">
      <c r="F24" s="485"/>
      <c r="G24" s="246" t="s">
        <v>468</v>
      </c>
      <c r="H24" s="246">
        <v>44</v>
      </c>
      <c r="AA24" s="246" t="s">
        <v>39</v>
      </c>
      <c r="AB24" s="246">
        <v>16</v>
      </c>
      <c r="AG24" s="309" t="s">
        <v>432</v>
      </c>
      <c r="AH24" s="246">
        <v>2</v>
      </c>
    </row>
    <row r="25" spans="6:34" ht="12.75">
      <c r="F25" s="486"/>
      <c r="G25" s="246" t="s">
        <v>469</v>
      </c>
      <c r="H25" s="246">
        <v>45</v>
      </c>
      <c r="AA25" s="246" t="s">
        <v>395</v>
      </c>
      <c r="AB25" s="246">
        <v>17</v>
      </c>
      <c r="AG25" s="309" t="s">
        <v>443</v>
      </c>
      <c r="AH25" s="246">
        <v>2</v>
      </c>
    </row>
    <row r="26" spans="7:34" ht="12" customHeight="1">
      <c r="G26" s="246" t="s">
        <v>133</v>
      </c>
      <c r="H26" s="246">
        <v>0</v>
      </c>
      <c r="AA26" s="246" t="s">
        <v>38</v>
      </c>
      <c r="AB26" s="246">
        <v>18</v>
      </c>
      <c r="AG26" s="309" t="s">
        <v>444</v>
      </c>
      <c r="AH26" s="246">
        <v>2</v>
      </c>
    </row>
    <row r="27" spans="6:34" ht="12.75">
      <c r="F27" s="250"/>
      <c r="H27" s="246">
        <v>0</v>
      </c>
      <c r="AA27" s="246" t="s">
        <v>37</v>
      </c>
      <c r="AB27" s="246">
        <v>19</v>
      </c>
      <c r="AG27" s="309" t="s">
        <v>445</v>
      </c>
      <c r="AH27" s="246">
        <v>2</v>
      </c>
    </row>
    <row r="28" spans="6:34" ht="12.75" customHeight="1">
      <c r="F28" s="484" t="s">
        <v>471</v>
      </c>
      <c r="G28" s="246" t="s">
        <v>367</v>
      </c>
      <c r="H28" s="246">
        <v>2</v>
      </c>
      <c r="AG28" s="309" t="s">
        <v>446</v>
      </c>
      <c r="AH28" s="246">
        <v>2</v>
      </c>
    </row>
    <row r="29" spans="6:34" ht="12.75">
      <c r="F29" s="485"/>
      <c r="G29" s="246" t="s">
        <v>269</v>
      </c>
      <c r="H29" s="246">
        <v>4</v>
      </c>
      <c r="AG29" s="309" t="s">
        <v>454</v>
      </c>
      <c r="AH29" s="246">
        <v>2</v>
      </c>
    </row>
    <row r="30" spans="6:34" ht="12.75" customHeight="1">
      <c r="F30" s="485"/>
      <c r="G30" s="313" t="s">
        <v>401</v>
      </c>
      <c r="H30" s="246">
        <v>26</v>
      </c>
      <c r="AG30" s="309" t="s">
        <v>447</v>
      </c>
      <c r="AH30" s="246">
        <v>2</v>
      </c>
    </row>
    <row r="31" spans="6:34" ht="12.75">
      <c r="F31" s="485"/>
      <c r="G31" s="246" t="s">
        <v>271</v>
      </c>
      <c r="H31" s="246">
        <v>7</v>
      </c>
      <c r="AG31" s="309" t="s">
        <v>448</v>
      </c>
      <c r="AH31" s="246">
        <v>2</v>
      </c>
    </row>
    <row r="32" spans="6:34" ht="12.75">
      <c r="F32" s="485"/>
      <c r="G32" s="246" t="s">
        <v>273</v>
      </c>
      <c r="H32" s="246">
        <v>8</v>
      </c>
      <c r="AG32" s="309" t="s">
        <v>455</v>
      </c>
      <c r="AH32" s="246">
        <v>2</v>
      </c>
    </row>
    <row r="33" spans="6:34" ht="12.75">
      <c r="F33" s="485"/>
      <c r="G33" s="246" t="s">
        <v>275</v>
      </c>
      <c r="H33" s="246">
        <v>9</v>
      </c>
      <c r="AG33" s="309" t="s">
        <v>457</v>
      </c>
      <c r="AH33" s="246">
        <v>2</v>
      </c>
    </row>
    <row r="34" spans="6:34" ht="12.75">
      <c r="F34" s="485"/>
      <c r="G34" s="246" t="s">
        <v>403</v>
      </c>
      <c r="H34" s="246">
        <v>28</v>
      </c>
      <c r="AG34" s="309" t="s">
        <v>449</v>
      </c>
      <c r="AH34" s="246">
        <v>2</v>
      </c>
    </row>
    <row r="35" spans="6:34" ht="12.75">
      <c r="F35" s="485"/>
      <c r="G35" s="246" t="s">
        <v>286</v>
      </c>
      <c r="H35" s="246">
        <v>11</v>
      </c>
      <c r="AG35" s="309" t="s">
        <v>450</v>
      </c>
      <c r="AH35" s="246">
        <v>2</v>
      </c>
    </row>
    <row r="36" spans="6:34" ht="12" customHeight="1">
      <c r="F36" s="485"/>
      <c r="G36" s="246" t="s">
        <v>288</v>
      </c>
      <c r="H36" s="246">
        <v>15</v>
      </c>
      <c r="AG36" s="309" t="s">
        <v>451</v>
      </c>
      <c r="AH36" s="246">
        <v>2</v>
      </c>
    </row>
    <row r="37" spans="6:34" ht="12.75">
      <c r="F37" s="485"/>
      <c r="G37" s="246" t="s">
        <v>290</v>
      </c>
      <c r="H37" s="246">
        <v>17</v>
      </c>
      <c r="AG37" s="309" t="s">
        <v>452</v>
      </c>
      <c r="AH37" s="246">
        <v>2</v>
      </c>
    </row>
    <row r="38" spans="6:34" ht="12.75">
      <c r="F38" s="485"/>
      <c r="G38" s="246" t="s">
        <v>292</v>
      </c>
      <c r="H38" s="246">
        <v>18</v>
      </c>
      <c r="AG38" s="309" t="s">
        <v>453</v>
      </c>
      <c r="AH38" s="246">
        <v>2</v>
      </c>
    </row>
    <row r="39" spans="6:34" ht="12.75">
      <c r="F39" s="485"/>
      <c r="G39" s="246" t="s">
        <v>294</v>
      </c>
      <c r="H39" s="246">
        <v>19</v>
      </c>
      <c r="AG39" s="309" t="s">
        <v>398</v>
      </c>
      <c r="AH39" s="246">
        <v>2</v>
      </c>
    </row>
    <row r="40" spans="6:34" ht="12.75">
      <c r="F40" s="485"/>
      <c r="G40" s="246" t="s">
        <v>481</v>
      </c>
      <c r="H40" s="246">
        <v>23</v>
      </c>
      <c r="AG40" s="309" t="s">
        <v>399</v>
      </c>
      <c r="AH40" s="246">
        <v>2</v>
      </c>
    </row>
    <row r="41" spans="6:8" ht="12.75">
      <c r="F41" s="485"/>
      <c r="G41" s="246" t="s">
        <v>327</v>
      </c>
      <c r="H41" s="246">
        <v>24</v>
      </c>
    </row>
    <row r="42" spans="6:8" ht="12.75">
      <c r="F42" s="485"/>
      <c r="G42" s="246" t="s">
        <v>332</v>
      </c>
      <c r="H42" s="246">
        <v>41</v>
      </c>
    </row>
    <row r="43" spans="6:8" ht="12.75">
      <c r="F43" s="485"/>
      <c r="G43" s="246" t="s">
        <v>466</v>
      </c>
      <c r="H43" s="246">
        <v>42</v>
      </c>
    </row>
    <row r="44" spans="6:8" ht="12.75">
      <c r="F44" s="485"/>
      <c r="G44" s="246" t="s">
        <v>402</v>
      </c>
      <c r="H44" s="246">
        <v>27</v>
      </c>
    </row>
    <row r="45" spans="6:8" ht="12.75">
      <c r="F45" s="485"/>
      <c r="G45" s="246" t="s">
        <v>467</v>
      </c>
      <c r="H45" s="246">
        <v>43</v>
      </c>
    </row>
    <row r="46" spans="6:8" ht="12" customHeight="1">
      <c r="F46" s="485"/>
      <c r="G46" s="246" t="s">
        <v>468</v>
      </c>
      <c r="H46" s="246">
        <v>44</v>
      </c>
    </row>
    <row r="47" spans="6:8" ht="12" customHeight="1">
      <c r="F47" s="486"/>
      <c r="G47" s="246" t="s">
        <v>469</v>
      </c>
      <c r="H47" s="246">
        <v>45</v>
      </c>
    </row>
    <row r="48" spans="7:8" ht="12.75">
      <c r="G48" s="246" t="s">
        <v>133</v>
      </c>
      <c r="H48" s="246">
        <v>0</v>
      </c>
    </row>
    <row r="49" ht="12.75">
      <c r="H49" s="246">
        <v>0</v>
      </c>
    </row>
    <row r="50" spans="6:8" ht="12" customHeight="1">
      <c r="F50" s="484" t="s">
        <v>307</v>
      </c>
      <c r="G50" s="246" t="s">
        <v>367</v>
      </c>
      <c r="H50" s="246">
        <v>2</v>
      </c>
    </row>
    <row r="51" spans="6:8" ht="12.75" customHeight="1">
      <c r="F51" s="485"/>
      <c r="G51" s="246" t="s">
        <v>369</v>
      </c>
      <c r="H51" s="246">
        <v>3</v>
      </c>
    </row>
    <row r="52" spans="6:8" ht="12.75">
      <c r="F52" s="485"/>
      <c r="G52" s="246" t="s">
        <v>269</v>
      </c>
      <c r="H52" s="246">
        <v>4</v>
      </c>
    </row>
    <row r="53" spans="6:8" ht="12.75">
      <c r="F53" s="485"/>
      <c r="G53" s="313" t="s">
        <v>401</v>
      </c>
      <c r="H53" s="246">
        <v>26</v>
      </c>
    </row>
    <row r="54" spans="6:8" ht="12.75">
      <c r="F54" s="485"/>
      <c r="G54" s="246" t="s">
        <v>273</v>
      </c>
      <c r="H54" s="246">
        <v>8</v>
      </c>
    </row>
    <row r="55" spans="6:8" ht="12.75">
      <c r="F55" s="485"/>
      <c r="G55" s="246" t="s">
        <v>404</v>
      </c>
      <c r="H55" s="246">
        <v>29</v>
      </c>
    </row>
    <row r="56" spans="6:8" ht="12.75">
      <c r="F56" s="485"/>
      <c r="G56" s="246" t="s">
        <v>403</v>
      </c>
      <c r="H56" s="246">
        <v>28</v>
      </c>
    </row>
    <row r="57" spans="6:8" ht="12.75">
      <c r="F57" s="485"/>
      <c r="G57" s="246" t="s">
        <v>277</v>
      </c>
      <c r="H57" s="246">
        <v>10</v>
      </c>
    </row>
    <row r="58" spans="6:8" ht="12" customHeight="1">
      <c r="F58" s="485"/>
      <c r="G58" s="246" t="s">
        <v>402</v>
      </c>
      <c r="H58" s="246">
        <v>27</v>
      </c>
    </row>
    <row r="59" spans="6:8" ht="12.75">
      <c r="F59" s="485"/>
      <c r="G59" s="246" t="s">
        <v>405</v>
      </c>
      <c r="H59" s="246">
        <v>30</v>
      </c>
    </row>
    <row r="60" spans="6:8" ht="12" customHeight="1">
      <c r="F60" s="485"/>
      <c r="G60" s="246" t="s">
        <v>431</v>
      </c>
      <c r="H60" s="246">
        <v>40</v>
      </c>
    </row>
    <row r="61" spans="6:8" ht="12" customHeight="1">
      <c r="F61" s="485"/>
      <c r="G61" s="246" t="s">
        <v>292</v>
      </c>
      <c r="H61" s="246">
        <v>18</v>
      </c>
    </row>
    <row r="62" spans="6:8" ht="12.75">
      <c r="F62" s="485"/>
      <c r="G62" s="246" t="s">
        <v>294</v>
      </c>
      <c r="H62" s="246">
        <v>19</v>
      </c>
    </row>
    <row r="63" spans="6:8" ht="12.75">
      <c r="F63" s="485"/>
      <c r="G63" s="246" t="s">
        <v>296</v>
      </c>
      <c r="H63" s="246">
        <v>20</v>
      </c>
    </row>
    <row r="64" spans="6:8" ht="12.75">
      <c r="F64" s="485"/>
      <c r="G64" s="246" t="s">
        <v>430</v>
      </c>
      <c r="H64" s="246">
        <v>38</v>
      </c>
    </row>
    <row r="65" spans="6:8" ht="12.75">
      <c r="F65" s="485"/>
      <c r="G65" s="246" t="s">
        <v>481</v>
      </c>
      <c r="H65" s="246">
        <v>23</v>
      </c>
    </row>
    <row r="66" spans="6:8" ht="12.75">
      <c r="F66" s="486"/>
      <c r="G66" s="246" t="s">
        <v>472</v>
      </c>
      <c r="H66" s="246">
        <v>24</v>
      </c>
    </row>
    <row r="67" ht="12.75">
      <c r="H67" s="246">
        <v>0</v>
      </c>
    </row>
    <row r="68" ht="12.75">
      <c r="H68" s="246">
        <v>0</v>
      </c>
    </row>
    <row r="69" spans="7:8" ht="12" customHeight="1">
      <c r="G69" s="246" t="s">
        <v>133</v>
      </c>
      <c r="H69" s="246">
        <v>0</v>
      </c>
    </row>
    <row r="70" ht="12.75">
      <c r="H70" s="246">
        <v>0</v>
      </c>
    </row>
    <row r="71" spans="6:8" ht="12.75" customHeight="1">
      <c r="F71" s="484" t="s">
        <v>308</v>
      </c>
      <c r="G71" s="246" t="s">
        <v>367</v>
      </c>
      <c r="H71" s="246">
        <v>2</v>
      </c>
    </row>
    <row r="72" spans="6:8" ht="12.75">
      <c r="F72" s="485"/>
      <c r="G72" s="246" t="s">
        <v>369</v>
      </c>
      <c r="H72" s="246">
        <v>3</v>
      </c>
    </row>
    <row r="73" spans="6:8" ht="12" customHeight="1">
      <c r="F73" s="485"/>
      <c r="G73" s="246" t="s">
        <v>269</v>
      </c>
      <c r="H73" s="246">
        <v>4</v>
      </c>
    </row>
    <row r="74" spans="6:8" ht="12" customHeight="1">
      <c r="F74" s="485"/>
      <c r="G74" s="313" t="s">
        <v>401</v>
      </c>
      <c r="H74" s="246">
        <v>26</v>
      </c>
    </row>
    <row r="75" spans="6:8" ht="12.75">
      <c r="F75" s="485"/>
      <c r="G75" s="246" t="s">
        <v>273</v>
      </c>
      <c r="H75" s="246">
        <v>8</v>
      </c>
    </row>
    <row r="76" spans="6:8" ht="12.75">
      <c r="F76" s="485"/>
      <c r="G76" s="246" t="s">
        <v>404</v>
      </c>
      <c r="H76" s="246">
        <v>29</v>
      </c>
    </row>
    <row r="77" spans="6:8" ht="12.75">
      <c r="F77" s="485"/>
      <c r="G77" s="246" t="s">
        <v>403</v>
      </c>
      <c r="H77" s="246">
        <v>28</v>
      </c>
    </row>
    <row r="78" spans="6:8" ht="12.75">
      <c r="F78" s="485"/>
      <c r="G78" s="246" t="s">
        <v>277</v>
      </c>
      <c r="H78" s="246">
        <v>10</v>
      </c>
    </row>
    <row r="79" spans="6:8" ht="12.75">
      <c r="F79" s="485"/>
      <c r="G79" s="246" t="s">
        <v>402</v>
      </c>
      <c r="H79" s="246">
        <v>27</v>
      </c>
    </row>
    <row r="80" spans="6:8" ht="12.75">
      <c r="F80" s="485"/>
      <c r="G80" s="246" t="s">
        <v>405</v>
      </c>
      <c r="H80" s="246">
        <v>30</v>
      </c>
    </row>
    <row r="81" spans="6:8" ht="12.75">
      <c r="F81" s="485"/>
      <c r="G81" s="246" t="s">
        <v>431</v>
      </c>
      <c r="H81" s="246">
        <v>40</v>
      </c>
    </row>
    <row r="82" spans="6:8" ht="12" customHeight="1">
      <c r="F82" s="485"/>
      <c r="G82" s="246" t="s">
        <v>294</v>
      </c>
      <c r="H82" s="246">
        <v>19</v>
      </c>
    </row>
    <row r="83" spans="6:8" ht="12" customHeight="1">
      <c r="F83" s="485"/>
      <c r="G83" s="246" t="s">
        <v>296</v>
      </c>
      <c r="H83" s="246">
        <v>20</v>
      </c>
    </row>
    <row r="84" spans="6:8" ht="12.75">
      <c r="F84" s="485"/>
      <c r="G84" s="246" t="s">
        <v>430</v>
      </c>
      <c r="H84" s="246">
        <v>38</v>
      </c>
    </row>
    <row r="85" spans="6:8" ht="12.75">
      <c r="F85" s="485"/>
      <c r="G85" s="246" t="s">
        <v>481</v>
      </c>
      <c r="H85" s="246">
        <v>23</v>
      </c>
    </row>
    <row r="86" spans="6:8" ht="12.75">
      <c r="F86" s="486"/>
      <c r="G86" s="246" t="s">
        <v>306</v>
      </c>
      <c r="H86" s="246">
        <v>25</v>
      </c>
    </row>
    <row r="87" spans="7:8" ht="12.75">
      <c r="G87" s="246" t="s">
        <v>133</v>
      </c>
      <c r="H87" s="246">
        <v>0</v>
      </c>
    </row>
    <row r="88" spans="7:8" ht="12.75">
      <c r="G88" s="246" t="s">
        <v>133</v>
      </c>
      <c r="H88" s="246">
        <v>0</v>
      </c>
    </row>
    <row r="89" spans="7:8" ht="12.75">
      <c r="G89" s="246" t="s">
        <v>133</v>
      </c>
      <c r="H89" s="246">
        <v>0</v>
      </c>
    </row>
    <row r="90" spans="6:8" ht="12.75">
      <c r="F90" s="484" t="s">
        <v>309</v>
      </c>
      <c r="G90" s="246" t="s">
        <v>369</v>
      </c>
      <c r="H90" s="246">
        <v>3</v>
      </c>
    </row>
    <row r="91" spans="6:8" ht="12.75">
      <c r="F91" s="487"/>
      <c r="G91" s="246" t="s">
        <v>273</v>
      </c>
      <c r="H91" s="246">
        <v>8</v>
      </c>
    </row>
    <row r="92" spans="6:8" ht="12.75">
      <c r="F92" s="487"/>
      <c r="G92" s="246" t="s">
        <v>277</v>
      </c>
      <c r="H92" s="246">
        <v>10</v>
      </c>
    </row>
    <row r="93" spans="6:8" ht="12.75">
      <c r="F93" s="487"/>
      <c r="G93" s="246" t="s">
        <v>431</v>
      </c>
      <c r="H93" s="246">
        <v>40</v>
      </c>
    </row>
    <row r="94" spans="6:8" ht="12.75">
      <c r="F94" s="487"/>
      <c r="G94" s="246" t="s">
        <v>296</v>
      </c>
      <c r="H94" s="246">
        <v>20</v>
      </c>
    </row>
    <row r="95" spans="6:8" ht="12.75">
      <c r="F95" s="488"/>
      <c r="G95" s="246" t="s">
        <v>481</v>
      </c>
      <c r="H95" s="246">
        <v>23</v>
      </c>
    </row>
    <row r="96" spans="7:8" ht="12.75">
      <c r="G96" s="246" t="s">
        <v>133</v>
      </c>
      <c r="H96" s="246">
        <v>0</v>
      </c>
    </row>
    <row r="97" spans="7:8" ht="12.75">
      <c r="G97" s="246" t="s">
        <v>133</v>
      </c>
      <c r="H97" s="246">
        <v>0</v>
      </c>
    </row>
    <row r="98" spans="7:8" ht="12" customHeight="1">
      <c r="G98" s="246" t="s">
        <v>133</v>
      </c>
      <c r="H98" s="246">
        <v>0</v>
      </c>
    </row>
    <row r="99" spans="6:8" ht="12" customHeight="1">
      <c r="F99" s="484" t="s">
        <v>473</v>
      </c>
      <c r="G99" s="313"/>
      <c r="H99" s="246">
        <v>0</v>
      </c>
    </row>
    <row r="100" spans="6:8" ht="12.75">
      <c r="F100" s="487"/>
      <c r="G100" s="246" t="s">
        <v>273</v>
      </c>
      <c r="H100" s="246">
        <v>8</v>
      </c>
    </row>
    <row r="101" spans="6:8" ht="12.75">
      <c r="F101" s="487"/>
      <c r="G101" s="246" t="s">
        <v>275</v>
      </c>
      <c r="H101" s="246">
        <v>9</v>
      </c>
    </row>
    <row r="102" spans="6:8" ht="12.75">
      <c r="F102" s="487"/>
      <c r="G102" s="246" t="s">
        <v>286</v>
      </c>
      <c r="H102" s="246">
        <v>11</v>
      </c>
    </row>
    <row r="103" spans="6:8" ht="12.75">
      <c r="F103" s="487"/>
      <c r="G103" s="246" t="s">
        <v>290</v>
      </c>
      <c r="H103" s="246">
        <v>17</v>
      </c>
    </row>
    <row r="104" spans="6:8" ht="12.75">
      <c r="F104" s="487"/>
      <c r="G104" s="246" t="s">
        <v>292</v>
      </c>
      <c r="H104" s="246">
        <v>18</v>
      </c>
    </row>
    <row r="105" spans="6:8" ht="12.75">
      <c r="F105" s="487"/>
      <c r="G105" s="246" t="s">
        <v>481</v>
      </c>
      <c r="H105" s="246">
        <v>23</v>
      </c>
    </row>
    <row r="106" spans="6:8" ht="12.75">
      <c r="F106" s="487"/>
      <c r="G106" s="246" t="s">
        <v>331</v>
      </c>
      <c r="H106" s="246">
        <v>24</v>
      </c>
    </row>
    <row r="107" spans="6:8" ht="12.75">
      <c r="F107" s="487"/>
      <c r="G107" s="246" t="s">
        <v>332</v>
      </c>
      <c r="H107" s="246">
        <v>41</v>
      </c>
    </row>
    <row r="108" spans="6:8" ht="12.75">
      <c r="F108" s="487"/>
      <c r="G108" s="246" t="s">
        <v>466</v>
      </c>
      <c r="H108" s="246">
        <v>42</v>
      </c>
    </row>
    <row r="109" spans="5:8" ht="12.75">
      <c r="E109" s="250"/>
      <c r="F109" s="487"/>
      <c r="G109" s="246" t="s">
        <v>467</v>
      </c>
      <c r="H109" s="246">
        <v>43</v>
      </c>
    </row>
    <row r="110" spans="5:8" ht="12.75">
      <c r="E110" s="250"/>
      <c r="F110" s="487"/>
      <c r="G110" s="246" t="s">
        <v>468</v>
      </c>
      <c r="H110" s="246">
        <v>44</v>
      </c>
    </row>
    <row r="111" spans="6:8" ht="12.75">
      <c r="F111" s="488"/>
      <c r="G111" s="246" t="s">
        <v>469</v>
      </c>
      <c r="H111" s="246">
        <v>45</v>
      </c>
    </row>
    <row r="112" spans="7:8" ht="12.75">
      <c r="G112" s="246" t="s">
        <v>133</v>
      </c>
      <c r="H112" s="246">
        <v>0</v>
      </c>
    </row>
    <row r="113" spans="7:8" ht="12.75" customHeight="1">
      <c r="G113" s="246" t="s">
        <v>133</v>
      </c>
      <c r="H113" s="246">
        <v>0</v>
      </c>
    </row>
    <row r="114" spans="7:8" ht="12.75">
      <c r="G114" s="246" t="s">
        <v>133</v>
      </c>
      <c r="H114" s="246">
        <v>0</v>
      </c>
    </row>
    <row r="115" ht="12.75">
      <c r="H115" s="246">
        <v>0</v>
      </c>
    </row>
    <row r="116" spans="6:8" ht="12.75">
      <c r="F116" s="484" t="s">
        <v>474</v>
      </c>
      <c r="G116" s="246" t="s">
        <v>273</v>
      </c>
      <c r="H116" s="246">
        <v>8</v>
      </c>
    </row>
    <row r="117" spans="6:8" ht="12.75">
      <c r="F117" s="487"/>
      <c r="G117" s="246" t="s">
        <v>275</v>
      </c>
      <c r="H117" s="246">
        <v>9</v>
      </c>
    </row>
    <row r="118" spans="6:8" ht="12.75">
      <c r="F118" s="487"/>
      <c r="G118" s="246" t="s">
        <v>286</v>
      </c>
      <c r="H118" s="246">
        <v>11</v>
      </c>
    </row>
    <row r="119" spans="6:8" ht="12.75">
      <c r="F119" s="487"/>
      <c r="G119" s="246" t="s">
        <v>290</v>
      </c>
      <c r="H119" s="246">
        <v>17</v>
      </c>
    </row>
    <row r="120" spans="6:8" ht="12.75">
      <c r="F120" s="487"/>
      <c r="G120" s="246" t="s">
        <v>292</v>
      </c>
      <c r="H120" s="246">
        <v>18</v>
      </c>
    </row>
    <row r="121" spans="6:8" ht="12.75">
      <c r="F121" s="487"/>
      <c r="G121" s="246" t="s">
        <v>481</v>
      </c>
      <c r="H121" s="246">
        <v>23</v>
      </c>
    </row>
    <row r="122" spans="6:8" ht="12.75">
      <c r="F122" s="488"/>
      <c r="H122" s="246">
        <v>0</v>
      </c>
    </row>
    <row r="123" ht="12.75">
      <c r="H123" s="246">
        <v>0</v>
      </c>
    </row>
    <row r="124" ht="12.75">
      <c r="H124" s="246">
        <v>0</v>
      </c>
    </row>
    <row r="125" spans="6:8" ht="12.75">
      <c r="F125" s="484" t="s">
        <v>363</v>
      </c>
      <c r="H125" s="246">
        <v>0</v>
      </c>
    </row>
    <row r="126" spans="6:8" ht="12.75">
      <c r="F126" s="485"/>
      <c r="H126" s="246">
        <v>0</v>
      </c>
    </row>
    <row r="127" spans="6:8" ht="12.75">
      <c r="F127" s="485"/>
      <c r="G127" s="246" t="s">
        <v>481</v>
      </c>
      <c r="H127" s="246">
        <v>23</v>
      </c>
    </row>
    <row r="128" ht="12.75">
      <c r="F128" s="486"/>
    </row>
    <row r="129" ht="12.75">
      <c r="F129" s="250"/>
    </row>
    <row r="130" ht="12.75">
      <c r="F130" s="250"/>
    </row>
    <row r="131" ht="12.75">
      <c r="F131" s="250"/>
    </row>
  </sheetData>
  <mergeCells count="11">
    <mergeCell ref="R1:X1"/>
    <mergeCell ref="J1:N1"/>
    <mergeCell ref="A1:G1"/>
    <mergeCell ref="F90:F95"/>
    <mergeCell ref="F6:F25"/>
    <mergeCell ref="F125:F128"/>
    <mergeCell ref="F28:F47"/>
    <mergeCell ref="F71:F86"/>
    <mergeCell ref="F50:F66"/>
    <mergeCell ref="F99:F111"/>
    <mergeCell ref="F116:F12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N53"/>
  <sheetViews>
    <sheetView workbookViewId="0" topLeftCell="A1">
      <selection activeCell="T35" sqref="T35"/>
    </sheetView>
  </sheetViews>
  <sheetFormatPr defaultColWidth="10.8515625" defaultRowHeight="12.75"/>
  <cols>
    <col min="1" max="1" width="15.8515625" style="246" customWidth="1"/>
    <col min="2" max="2" width="8.28125" style="246" customWidth="1"/>
    <col min="3" max="3" width="2.7109375" style="246" customWidth="1"/>
    <col min="4" max="4" width="2.8515625" style="246" customWidth="1"/>
    <col min="5" max="5" width="3.8515625" style="246" customWidth="1"/>
    <col min="6" max="6" width="16.421875" style="246" customWidth="1"/>
    <col min="7" max="14" width="6.7109375" style="246" customWidth="1"/>
    <col min="15" max="15" width="5.28125" style="246" customWidth="1"/>
    <col min="16" max="16" width="6.421875" style="246" customWidth="1"/>
    <col min="17" max="19" width="6.8515625" style="246" customWidth="1"/>
    <col min="20" max="20" width="9.140625" style="246" customWidth="1"/>
    <col min="21" max="21" width="6.28125" style="246" customWidth="1"/>
    <col min="22" max="23" width="5.7109375" style="304" customWidth="1"/>
    <col min="24" max="41" width="5.7109375" style="246" customWidth="1"/>
    <col min="42" max="58" width="4.7109375" style="246" customWidth="1"/>
    <col min="59" max="59" width="3.28125" style="246" customWidth="1"/>
    <col min="60" max="71" width="4.7109375" style="246" customWidth="1"/>
    <col min="72" max="72" width="4.00390625" style="246" customWidth="1"/>
    <col min="73" max="73" width="3.8515625" style="246" customWidth="1"/>
    <col min="74" max="16384" width="10.8515625" style="246" customWidth="1"/>
  </cols>
  <sheetData>
    <row r="1" spans="1:26" ht="51" customHeight="1">
      <c r="A1" s="490" t="s">
        <v>304</v>
      </c>
      <c r="B1" s="490"/>
      <c r="C1" s="490"/>
      <c r="D1" s="490"/>
      <c r="E1" s="490"/>
      <c r="F1" s="490"/>
      <c r="G1" s="490"/>
      <c r="H1" s="490"/>
      <c r="I1" s="490"/>
      <c r="J1" s="490"/>
      <c r="K1" s="490"/>
      <c r="L1" s="490"/>
      <c r="M1" s="291"/>
      <c r="N1" s="489" t="s">
        <v>311</v>
      </c>
      <c r="O1" s="490"/>
      <c r="P1" s="490"/>
      <c r="Q1" s="490"/>
      <c r="R1" s="490"/>
      <c r="S1" s="490"/>
      <c r="T1" s="490"/>
      <c r="U1" s="291"/>
      <c r="V1" s="267"/>
      <c r="W1" s="293"/>
      <c r="X1" s="241"/>
      <c r="Y1" s="241"/>
      <c r="Z1" s="241"/>
    </row>
    <row r="2" spans="7:40" ht="12" customHeight="1">
      <c r="G2" s="495" t="s">
        <v>491</v>
      </c>
      <c r="H2" s="495"/>
      <c r="I2" s="495"/>
      <c r="J2" s="495"/>
      <c r="K2" s="495"/>
      <c r="L2" s="495"/>
      <c r="M2" s="495"/>
      <c r="N2" s="495"/>
      <c r="O2" s="253"/>
      <c r="P2" s="496" t="s">
        <v>328</v>
      </c>
      <c r="Q2" s="497"/>
      <c r="R2" s="253"/>
      <c r="S2" s="492" t="s">
        <v>492</v>
      </c>
      <c r="T2" s="292" t="s">
        <v>415</v>
      </c>
      <c r="V2" s="493" t="s">
        <v>45</v>
      </c>
      <c r="W2" s="494"/>
      <c r="X2" s="494"/>
      <c r="Y2" s="494"/>
      <c r="Z2" s="494"/>
      <c r="AA2" s="494"/>
      <c r="AB2" s="494"/>
      <c r="AC2" s="494"/>
      <c r="AD2" s="494"/>
      <c r="AE2" s="494"/>
      <c r="AF2" s="494"/>
      <c r="AG2" s="494"/>
      <c r="AH2" s="494"/>
      <c r="AI2" s="494"/>
      <c r="AJ2" s="494"/>
      <c r="AK2" s="494"/>
      <c r="AL2" s="494"/>
      <c r="AM2" s="494"/>
      <c r="AN2" s="494"/>
    </row>
    <row r="3" spans="1:40" ht="12.75">
      <c r="A3" s="246" t="s">
        <v>305</v>
      </c>
      <c r="B3" s="246">
        <f>IF(c.series=0,0,INDEX(vt.colour.series,c.colour,c.series))</f>
        <v>0</v>
      </c>
      <c r="G3" s="246" t="s">
        <v>485</v>
      </c>
      <c r="H3" s="246" t="s">
        <v>486</v>
      </c>
      <c r="I3" s="246" t="s">
        <v>487</v>
      </c>
      <c r="J3" s="246" t="s">
        <v>488</v>
      </c>
      <c r="K3" s="246" t="s">
        <v>489</v>
      </c>
      <c r="L3" s="246" t="s">
        <v>314</v>
      </c>
      <c r="M3" s="246" t="s">
        <v>315</v>
      </c>
      <c r="N3" s="246" t="s">
        <v>429</v>
      </c>
      <c r="P3" s="189" t="s">
        <v>330</v>
      </c>
      <c r="Q3" s="189" t="s">
        <v>329</v>
      </c>
      <c r="S3" s="492"/>
      <c r="T3" s="292" t="s">
        <v>416</v>
      </c>
      <c r="V3" s="304">
        <v>114</v>
      </c>
      <c r="W3" s="304">
        <v>115</v>
      </c>
      <c r="X3" s="246">
        <v>116</v>
      </c>
      <c r="Y3" s="246">
        <v>146</v>
      </c>
      <c r="Z3" s="246">
        <v>398</v>
      </c>
      <c r="AA3" s="246">
        <v>515</v>
      </c>
      <c r="AB3" s="246">
        <v>2100</v>
      </c>
      <c r="AC3" s="246">
        <v>3154</v>
      </c>
      <c r="AD3" s="246">
        <v>3155</v>
      </c>
      <c r="AE3" s="246">
        <v>4200</v>
      </c>
      <c r="AF3" s="246">
        <v>5174</v>
      </c>
      <c r="AG3" s="246">
        <v>6254</v>
      </c>
      <c r="AH3" s="246">
        <v>6260</v>
      </c>
      <c r="AI3" s="246" t="s">
        <v>42</v>
      </c>
      <c r="AJ3" s="246" t="s">
        <v>43</v>
      </c>
      <c r="AK3" s="246">
        <v>4021</v>
      </c>
      <c r="AL3" s="246">
        <v>4022</v>
      </c>
      <c r="AM3" s="246">
        <v>4716</v>
      </c>
      <c r="AN3" s="246" t="s">
        <v>44</v>
      </c>
    </row>
    <row r="4" spans="4:40" ht="12.75">
      <c r="D4" s="491" t="s">
        <v>484</v>
      </c>
      <c r="E4" s="253">
        <v>1</v>
      </c>
      <c r="F4" s="246" t="s">
        <v>377</v>
      </c>
      <c r="G4" s="305">
        <v>0</v>
      </c>
      <c r="H4" s="305">
        <v>0</v>
      </c>
      <c r="I4" s="305">
        <v>0</v>
      </c>
      <c r="J4" s="305">
        <v>0</v>
      </c>
      <c r="K4" s="305">
        <v>0</v>
      </c>
      <c r="L4" s="305">
        <v>0</v>
      </c>
      <c r="M4" s="305">
        <v>0</v>
      </c>
      <c r="N4" s="305">
        <v>0</v>
      </c>
      <c r="P4" s="305">
        <v>1</v>
      </c>
      <c r="Q4" s="305">
        <v>1</v>
      </c>
      <c r="S4" s="306">
        <v>1</v>
      </c>
      <c r="T4" s="306">
        <v>1</v>
      </c>
      <c r="V4" s="306">
        <v>1</v>
      </c>
      <c r="W4" s="306">
        <v>1</v>
      </c>
      <c r="X4" s="306">
        <v>1</v>
      </c>
      <c r="Y4" s="306">
        <v>1</v>
      </c>
      <c r="Z4" s="306">
        <v>1</v>
      </c>
      <c r="AA4" s="306">
        <v>1</v>
      </c>
      <c r="AB4" s="306">
        <v>1</v>
      </c>
      <c r="AC4" s="306">
        <v>1</v>
      </c>
      <c r="AD4" s="306">
        <v>1</v>
      </c>
      <c r="AE4" s="306">
        <v>1</v>
      </c>
      <c r="AF4" s="306">
        <v>1</v>
      </c>
      <c r="AG4" s="306">
        <v>1</v>
      </c>
      <c r="AH4" s="306">
        <v>1</v>
      </c>
      <c r="AI4" s="306">
        <v>1</v>
      </c>
      <c r="AJ4" s="306">
        <v>1</v>
      </c>
      <c r="AK4" s="306">
        <v>0</v>
      </c>
      <c r="AL4" s="306">
        <v>0</v>
      </c>
      <c r="AM4" s="306">
        <v>0</v>
      </c>
      <c r="AN4" s="306">
        <v>0</v>
      </c>
    </row>
    <row r="5" spans="1:40" ht="12.75">
      <c r="A5" s="246" t="s">
        <v>497</v>
      </c>
      <c r="B5" s="246">
        <f>IF(c.mldg1=0,0,INDEX(vt.colour.mldgs,c.colour,c.mldg1))</f>
        <v>0</v>
      </c>
      <c r="D5" s="491"/>
      <c r="E5" s="253">
        <v>2</v>
      </c>
      <c r="F5" s="246" t="s">
        <v>366</v>
      </c>
      <c r="G5" s="305">
        <v>1</v>
      </c>
      <c r="H5" s="305">
        <v>1</v>
      </c>
      <c r="I5" s="305">
        <v>1</v>
      </c>
      <c r="J5" s="305">
        <v>1</v>
      </c>
      <c r="K5" s="305">
        <v>0</v>
      </c>
      <c r="L5" s="305">
        <v>0</v>
      </c>
      <c r="M5" s="305">
        <v>0</v>
      </c>
      <c r="N5" s="305">
        <v>0</v>
      </c>
      <c r="P5" s="305">
        <v>2</v>
      </c>
      <c r="Q5" s="305">
        <v>2</v>
      </c>
      <c r="S5" s="306">
        <v>1</v>
      </c>
      <c r="T5" s="306">
        <v>1</v>
      </c>
      <c r="V5" s="306">
        <v>1</v>
      </c>
      <c r="W5" s="306">
        <v>1</v>
      </c>
      <c r="X5" s="306">
        <v>1</v>
      </c>
      <c r="Y5" s="306">
        <v>1</v>
      </c>
      <c r="Z5" s="306">
        <v>1</v>
      </c>
      <c r="AA5" s="306">
        <v>1</v>
      </c>
      <c r="AB5" s="306">
        <v>1</v>
      </c>
      <c r="AC5" s="306">
        <v>1</v>
      </c>
      <c r="AD5" s="306">
        <v>1</v>
      </c>
      <c r="AE5" s="306">
        <v>1</v>
      </c>
      <c r="AF5" s="306">
        <v>1</v>
      </c>
      <c r="AG5" s="306">
        <v>1</v>
      </c>
      <c r="AH5" s="306">
        <v>1</v>
      </c>
      <c r="AI5" s="306">
        <v>1</v>
      </c>
      <c r="AJ5" s="306">
        <v>1</v>
      </c>
      <c r="AK5" s="306">
        <v>1</v>
      </c>
      <c r="AL5" s="306">
        <v>1</v>
      </c>
      <c r="AM5" s="306">
        <v>0</v>
      </c>
      <c r="AN5" s="306">
        <v>1</v>
      </c>
    </row>
    <row r="6" spans="1:40" ht="12.75">
      <c r="A6" s="246" t="s">
        <v>498</v>
      </c>
      <c r="B6" s="246">
        <f>IF(c.mldg2=0,0,INDEX(vt.colour.mldgs,c.colour,c.mldg2))</f>
        <v>0</v>
      </c>
      <c r="D6" s="491"/>
      <c r="E6" s="253">
        <v>3</v>
      </c>
      <c r="F6" s="246" t="s">
        <v>368</v>
      </c>
      <c r="G6" s="305">
        <v>0</v>
      </c>
      <c r="H6" s="305">
        <v>0</v>
      </c>
      <c r="I6" s="305">
        <v>1</v>
      </c>
      <c r="J6" s="305">
        <v>1</v>
      </c>
      <c r="K6" s="305">
        <v>1</v>
      </c>
      <c r="L6" s="305">
        <v>0</v>
      </c>
      <c r="M6" s="305">
        <v>0</v>
      </c>
      <c r="N6" s="305">
        <v>0</v>
      </c>
      <c r="P6" s="305">
        <v>3</v>
      </c>
      <c r="Q6" s="305">
        <v>1</v>
      </c>
      <c r="S6" s="306">
        <v>1</v>
      </c>
      <c r="T6" s="306">
        <v>1</v>
      </c>
      <c r="V6" s="306">
        <v>1</v>
      </c>
      <c r="W6" s="306">
        <v>1</v>
      </c>
      <c r="X6" s="306">
        <v>1</v>
      </c>
      <c r="Y6" s="306">
        <v>1</v>
      </c>
      <c r="Z6" s="306">
        <v>1</v>
      </c>
      <c r="AA6" s="306">
        <v>1</v>
      </c>
      <c r="AB6" s="306">
        <v>1</v>
      </c>
      <c r="AC6" s="306">
        <v>1</v>
      </c>
      <c r="AD6" s="306">
        <v>1</v>
      </c>
      <c r="AE6" s="306">
        <v>1</v>
      </c>
      <c r="AF6" s="306">
        <v>1</v>
      </c>
      <c r="AG6" s="306">
        <v>1</v>
      </c>
      <c r="AH6" s="306">
        <v>1</v>
      </c>
      <c r="AI6" s="306">
        <v>1</v>
      </c>
      <c r="AJ6" s="306">
        <v>1</v>
      </c>
      <c r="AK6" s="306">
        <v>1</v>
      </c>
      <c r="AL6" s="306">
        <v>1</v>
      </c>
      <c r="AM6" s="306">
        <v>0</v>
      </c>
      <c r="AN6" s="306">
        <v>1</v>
      </c>
    </row>
    <row r="7" spans="1:40" ht="12.75">
      <c r="A7" s="246" t="s">
        <v>499</v>
      </c>
      <c r="B7" s="246">
        <f>IF(c.mldg3=0,0,INDEX(vt.colour.mldgs,c.colour,c.mldg3))</f>
        <v>0</v>
      </c>
      <c r="D7" s="491"/>
      <c r="E7" s="253">
        <v>4</v>
      </c>
      <c r="F7" s="246" t="s">
        <v>268</v>
      </c>
      <c r="G7" s="305">
        <v>1</v>
      </c>
      <c r="H7" s="305">
        <v>1</v>
      </c>
      <c r="I7" s="305">
        <v>1</v>
      </c>
      <c r="J7" s="305">
        <v>1</v>
      </c>
      <c r="K7" s="305">
        <v>0</v>
      </c>
      <c r="L7" s="305">
        <v>0</v>
      </c>
      <c r="M7" s="305">
        <v>0</v>
      </c>
      <c r="N7" s="305">
        <v>0</v>
      </c>
      <c r="P7" s="305">
        <v>2</v>
      </c>
      <c r="Q7" s="305">
        <v>1</v>
      </c>
      <c r="S7" s="306">
        <v>1</v>
      </c>
      <c r="T7" s="306">
        <v>1</v>
      </c>
      <c r="V7" s="306">
        <v>1</v>
      </c>
      <c r="W7" s="306">
        <v>1</v>
      </c>
      <c r="X7" s="306">
        <v>1</v>
      </c>
      <c r="Y7" s="306">
        <v>1</v>
      </c>
      <c r="Z7" s="306">
        <v>1</v>
      </c>
      <c r="AA7" s="306">
        <v>1</v>
      </c>
      <c r="AB7" s="306">
        <v>1</v>
      </c>
      <c r="AC7" s="306">
        <v>1</v>
      </c>
      <c r="AD7" s="306">
        <v>1</v>
      </c>
      <c r="AE7" s="306">
        <v>1</v>
      </c>
      <c r="AF7" s="306">
        <v>1</v>
      </c>
      <c r="AG7" s="306">
        <v>1</v>
      </c>
      <c r="AH7" s="306">
        <v>1</v>
      </c>
      <c r="AI7" s="306">
        <v>1</v>
      </c>
      <c r="AJ7" s="306">
        <v>1</v>
      </c>
      <c r="AK7" s="306">
        <v>1</v>
      </c>
      <c r="AL7" s="306">
        <v>1</v>
      </c>
      <c r="AM7" s="306">
        <v>0</v>
      </c>
      <c r="AN7" s="306">
        <v>1</v>
      </c>
    </row>
    <row r="8" spans="1:40" ht="12.75">
      <c r="A8" s="246" t="s">
        <v>500</v>
      </c>
      <c r="B8" s="246">
        <f>IF(c.mldg4=0,0,INDEX(vt.colour.mldgs,c.colour,c.mldg4))</f>
        <v>0</v>
      </c>
      <c r="D8" s="491"/>
      <c r="E8" s="253">
        <v>5</v>
      </c>
      <c r="F8" s="246" t="s">
        <v>417</v>
      </c>
      <c r="G8" s="305">
        <v>0</v>
      </c>
      <c r="H8" s="305">
        <v>0</v>
      </c>
      <c r="I8" s="305">
        <v>0</v>
      </c>
      <c r="J8" s="305">
        <v>0</v>
      </c>
      <c r="K8" s="305">
        <v>0</v>
      </c>
      <c r="L8" s="305">
        <v>0</v>
      </c>
      <c r="M8" s="305">
        <v>0</v>
      </c>
      <c r="N8" s="305">
        <v>0</v>
      </c>
      <c r="P8" s="305">
        <v>2</v>
      </c>
      <c r="Q8" s="305">
        <v>1</v>
      </c>
      <c r="S8" s="306">
        <v>1</v>
      </c>
      <c r="T8" s="306">
        <v>1</v>
      </c>
      <c r="V8" s="306">
        <v>1</v>
      </c>
      <c r="W8" s="306">
        <v>1</v>
      </c>
      <c r="X8" s="306">
        <v>1</v>
      </c>
      <c r="Y8" s="306">
        <v>1</v>
      </c>
      <c r="Z8" s="306">
        <v>1</v>
      </c>
      <c r="AA8" s="306">
        <v>1</v>
      </c>
      <c r="AB8" s="306">
        <v>1</v>
      </c>
      <c r="AC8" s="306">
        <v>1</v>
      </c>
      <c r="AD8" s="306">
        <v>1</v>
      </c>
      <c r="AE8" s="306">
        <v>1</v>
      </c>
      <c r="AF8" s="306">
        <v>1</v>
      </c>
      <c r="AG8" s="306">
        <v>1</v>
      </c>
      <c r="AH8" s="306">
        <v>1</v>
      </c>
      <c r="AI8" s="306">
        <v>1</v>
      </c>
      <c r="AJ8" s="306">
        <v>1</v>
      </c>
      <c r="AK8" s="306">
        <v>0</v>
      </c>
      <c r="AL8" s="306">
        <v>0</v>
      </c>
      <c r="AM8" s="306">
        <v>0</v>
      </c>
      <c r="AN8" s="306">
        <v>0</v>
      </c>
    </row>
    <row r="9" spans="4:40" ht="12.75">
      <c r="D9" s="491"/>
      <c r="E9" s="253">
        <v>6</v>
      </c>
      <c r="F9" s="246" t="s">
        <v>346</v>
      </c>
      <c r="G9" s="305">
        <v>0</v>
      </c>
      <c r="H9" s="305">
        <v>0</v>
      </c>
      <c r="I9" s="305">
        <v>0</v>
      </c>
      <c r="J9" s="305">
        <v>0</v>
      </c>
      <c r="K9" s="305">
        <v>0</v>
      </c>
      <c r="L9" s="305">
        <v>0</v>
      </c>
      <c r="M9" s="305">
        <v>0</v>
      </c>
      <c r="N9" s="305">
        <v>0</v>
      </c>
      <c r="P9" s="305">
        <v>1</v>
      </c>
      <c r="Q9" s="305">
        <v>1</v>
      </c>
      <c r="S9" s="306">
        <v>1</v>
      </c>
      <c r="T9" s="306">
        <v>1</v>
      </c>
      <c r="V9" s="306">
        <v>1</v>
      </c>
      <c r="W9" s="306">
        <v>1</v>
      </c>
      <c r="X9" s="306">
        <v>1</v>
      </c>
      <c r="Y9" s="306">
        <v>1</v>
      </c>
      <c r="Z9" s="306">
        <v>1</v>
      </c>
      <c r="AA9" s="306">
        <v>1</v>
      </c>
      <c r="AB9" s="306">
        <v>1</v>
      </c>
      <c r="AC9" s="306">
        <v>1</v>
      </c>
      <c r="AD9" s="306">
        <v>1</v>
      </c>
      <c r="AE9" s="306">
        <v>1</v>
      </c>
      <c r="AF9" s="306">
        <v>1</v>
      </c>
      <c r="AG9" s="306">
        <v>1</v>
      </c>
      <c r="AH9" s="306">
        <v>1</v>
      </c>
      <c r="AI9" s="306">
        <v>1</v>
      </c>
      <c r="AJ9" s="306">
        <v>1</v>
      </c>
      <c r="AK9" s="306">
        <v>0</v>
      </c>
      <c r="AL9" s="306">
        <v>0</v>
      </c>
      <c r="AM9" s="306">
        <v>0</v>
      </c>
      <c r="AN9" s="306">
        <v>0</v>
      </c>
    </row>
    <row r="10" spans="1:40" ht="12.75">
      <c r="A10" s="246" t="s">
        <v>316</v>
      </c>
      <c r="B10" s="246">
        <f>IF(c.sht1=0,0,INDEX(vt.colour.sheets,c.colour,c.sht1))</f>
        <v>0</v>
      </c>
      <c r="D10" s="491"/>
      <c r="E10" s="253">
        <v>26</v>
      </c>
      <c r="F10" s="246" t="s">
        <v>401</v>
      </c>
      <c r="G10" s="305">
        <v>1</v>
      </c>
      <c r="H10" s="305">
        <v>1</v>
      </c>
      <c r="I10" s="305">
        <v>1</v>
      </c>
      <c r="J10" s="305">
        <v>1</v>
      </c>
      <c r="K10" s="305">
        <v>1</v>
      </c>
      <c r="L10" s="305">
        <v>0</v>
      </c>
      <c r="M10" s="305">
        <v>0</v>
      </c>
      <c r="N10" s="305">
        <v>0</v>
      </c>
      <c r="P10" s="305">
        <v>3</v>
      </c>
      <c r="Q10" s="305">
        <v>3</v>
      </c>
      <c r="S10" s="306">
        <v>1</v>
      </c>
      <c r="T10" s="306">
        <v>1</v>
      </c>
      <c r="V10" s="306">
        <v>1</v>
      </c>
      <c r="W10" s="306">
        <v>1</v>
      </c>
      <c r="X10" s="306">
        <v>1</v>
      </c>
      <c r="Y10" s="306">
        <v>1</v>
      </c>
      <c r="Z10" s="306">
        <v>1</v>
      </c>
      <c r="AA10" s="306">
        <v>1</v>
      </c>
      <c r="AB10" s="306">
        <v>1</v>
      </c>
      <c r="AC10" s="306">
        <v>1</v>
      </c>
      <c r="AD10" s="306">
        <v>1</v>
      </c>
      <c r="AE10" s="306">
        <v>1</v>
      </c>
      <c r="AF10" s="306">
        <v>1</v>
      </c>
      <c r="AG10" s="306">
        <v>1</v>
      </c>
      <c r="AH10" s="306">
        <v>1</v>
      </c>
      <c r="AI10" s="306">
        <v>1</v>
      </c>
      <c r="AJ10" s="306">
        <v>1</v>
      </c>
      <c r="AK10" s="306">
        <v>1</v>
      </c>
      <c r="AL10" s="306">
        <v>1</v>
      </c>
      <c r="AM10" s="306">
        <v>0</v>
      </c>
      <c r="AN10" s="306">
        <v>1</v>
      </c>
    </row>
    <row r="11" spans="1:40" ht="12.75">
      <c r="A11" s="246" t="s">
        <v>317</v>
      </c>
      <c r="B11" s="246">
        <f>IF(c.sht2=0,0,INDEX(vt.colour.sheets,c.colour,c.sht2))</f>
        <v>0</v>
      </c>
      <c r="D11" s="491"/>
      <c r="E11" s="253">
        <v>7</v>
      </c>
      <c r="F11" s="246" t="s">
        <v>270</v>
      </c>
      <c r="G11" s="305">
        <v>1</v>
      </c>
      <c r="H11" s="305">
        <v>1</v>
      </c>
      <c r="I11" s="305">
        <v>0</v>
      </c>
      <c r="J11" s="305">
        <v>0</v>
      </c>
      <c r="K11" s="305">
        <v>0</v>
      </c>
      <c r="L11" s="305">
        <v>0</v>
      </c>
      <c r="M11" s="305">
        <v>0</v>
      </c>
      <c r="N11" s="305">
        <v>0</v>
      </c>
      <c r="P11" s="305">
        <v>3</v>
      </c>
      <c r="Q11" s="305">
        <v>1</v>
      </c>
      <c r="S11" s="306">
        <v>1</v>
      </c>
      <c r="T11" s="306">
        <v>1</v>
      </c>
      <c r="V11" s="306">
        <v>1</v>
      </c>
      <c r="W11" s="306">
        <v>1</v>
      </c>
      <c r="X11" s="306">
        <v>1</v>
      </c>
      <c r="Y11" s="306">
        <v>1</v>
      </c>
      <c r="Z11" s="306">
        <v>1</v>
      </c>
      <c r="AA11" s="306">
        <v>1</v>
      </c>
      <c r="AB11" s="306">
        <v>1</v>
      </c>
      <c r="AC11" s="306">
        <v>1</v>
      </c>
      <c r="AD11" s="306">
        <v>1</v>
      </c>
      <c r="AE11" s="306">
        <v>1</v>
      </c>
      <c r="AF11" s="306">
        <v>1</v>
      </c>
      <c r="AG11" s="306">
        <v>1</v>
      </c>
      <c r="AH11" s="306">
        <v>1</v>
      </c>
      <c r="AI11" s="306">
        <v>1</v>
      </c>
      <c r="AJ11" s="306">
        <v>1</v>
      </c>
      <c r="AK11" s="306">
        <v>1</v>
      </c>
      <c r="AL11" s="306">
        <v>1</v>
      </c>
      <c r="AM11" s="306">
        <v>0</v>
      </c>
      <c r="AN11" s="306">
        <v>0</v>
      </c>
    </row>
    <row r="12" spans="1:40" ht="12.75">
      <c r="A12" s="246" t="s">
        <v>318</v>
      </c>
      <c r="B12" s="246">
        <f>IF(c.sht3=0,0,INDEX(vt.colour.sheets,c.colour,c.sht3))</f>
        <v>0</v>
      </c>
      <c r="D12" s="491"/>
      <c r="E12" s="253">
        <v>8</v>
      </c>
      <c r="F12" s="246" t="s">
        <v>272</v>
      </c>
      <c r="G12" s="305">
        <v>1</v>
      </c>
      <c r="H12" s="305">
        <v>1</v>
      </c>
      <c r="I12" s="305">
        <v>1</v>
      </c>
      <c r="J12" s="305">
        <v>1</v>
      </c>
      <c r="K12" s="305">
        <v>1</v>
      </c>
      <c r="L12" s="305">
        <v>1</v>
      </c>
      <c r="M12" s="305">
        <v>1</v>
      </c>
      <c r="N12" s="305">
        <v>0</v>
      </c>
      <c r="P12" s="305">
        <v>2</v>
      </c>
      <c r="Q12" s="305">
        <v>2</v>
      </c>
      <c r="S12" s="306">
        <v>1</v>
      </c>
      <c r="T12" s="306">
        <v>1</v>
      </c>
      <c r="V12" s="306">
        <v>1</v>
      </c>
      <c r="W12" s="306">
        <v>1</v>
      </c>
      <c r="X12" s="306">
        <v>1</v>
      </c>
      <c r="Y12" s="306">
        <v>1</v>
      </c>
      <c r="Z12" s="306">
        <v>1</v>
      </c>
      <c r="AA12" s="306">
        <v>1</v>
      </c>
      <c r="AB12" s="306">
        <v>1</v>
      </c>
      <c r="AC12" s="306">
        <v>1</v>
      </c>
      <c r="AD12" s="306">
        <v>1</v>
      </c>
      <c r="AE12" s="306">
        <v>1</v>
      </c>
      <c r="AF12" s="306">
        <v>1</v>
      </c>
      <c r="AG12" s="306">
        <v>1</v>
      </c>
      <c r="AH12" s="306">
        <v>1</v>
      </c>
      <c r="AI12" s="306">
        <v>1</v>
      </c>
      <c r="AJ12" s="306">
        <v>1</v>
      </c>
      <c r="AK12" s="306">
        <v>1</v>
      </c>
      <c r="AL12" s="306">
        <v>1</v>
      </c>
      <c r="AM12" s="306">
        <v>0</v>
      </c>
      <c r="AN12" s="306">
        <v>1</v>
      </c>
    </row>
    <row r="13" spans="4:40" ht="12.75">
      <c r="D13" s="491"/>
      <c r="E13" s="253">
        <v>9</v>
      </c>
      <c r="F13" s="246" t="s">
        <v>274</v>
      </c>
      <c r="G13" s="305">
        <v>1</v>
      </c>
      <c r="H13" s="305">
        <v>1</v>
      </c>
      <c r="I13" s="305">
        <v>0</v>
      </c>
      <c r="J13" s="305">
        <v>0</v>
      </c>
      <c r="K13" s="305">
        <v>0</v>
      </c>
      <c r="L13" s="305">
        <v>1</v>
      </c>
      <c r="M13" s="305">
        <v>1</v>
      </c>
      <c r="N13" s="305">
        <v>0</v>
      </c>
      <c r="P13" s="305">
        <v>2</v>
      </c>
      <c r="Q13" s="305">
        <v>2</v>
      </c>
      <c r="S13" s="306">
        <v>1</v>
      </c>
      <c r="T13" s="306">
        <v>1</v>
      </c>
      <c r="V13" s="306">
        <v>1</v>
      </c>
      <c r="W13" s="306">
        <v>1</v>
      </c>
      <c r="X13" s="306">
        <v>1</v>
      </c>
      <c r="Y13" s="306">
        <v>1</v>
      </c>
      <c r="Z13" s="306">
        <v>1</v>
      </c>
      <c r="AA13" s="306">
        <v>1</v>
      </c>
      <c r="AB13" s="306">
        <v>1</v>
      </c>
      <c r="AC13" s="306">
        <v>1</v>
      </c>
      <c r="AD13" s="306">
        <v>1</v>
      </c>
      <c r="AE13" s="306">
        <v>1</v>
      </c>
      <c r="AF13" s="306">
        <v>1</v>
      </c>
      <c r="AG13" s="306">
        <v>1</v>
      </c>
      <c r="AH13" s="306">
        <v>1</v>
      </c>
      <c r="AI13" s="306">
        <v>1</v>
      </c>
      <c r="AJ13" s="306">
        <v>1</v>
      </c>
      <c r="AK13" s="306">
        <v>1</v>
      </c>
      <c r="AL13" s="306">
        <v>1</v>
      </c>
      <c r="AM13" s="306">
        <v>0</v>
      </c>
      <c r="AN13" s="306">
        <v>0</v>
      </c>
    </row>
    <row r="14" spans="1:36" ht="12.75">
      <c r="A14" s="246" t="s">
        <v>6</v>
      </c>
      <c r="B14" s="246">
        <f>IF(c.colour=0,1,IF(INDEX(vt.colour.weg,c.colour,c.weg1)&gt;=c.back.weg,1,0))</f>
        <v>1</v>
      </c>
      <c r="D14" s="491"/>
      <c r="E14" s="253">
        <v>29</v>
      </c>
      <c r="F14" s="246" t="s">
        <v>404</v>
      </c>
      <c r="G14" s="305">
        <v>0</v>
      </c>
      <c r="H14" s="305">
        <v>0</v>
      </c>
      <c r="I14" s="305">
        <v>1</v>
      </c>
      <c r="J14" s="305">
        <v>1</v>
      </c>
      <c r="K14" s="305">
        <v>0</v>
      </c>
      <c r="L14" s="305">
        <v>0</v>
      </c>
      <c r="M14" s="305">
        <v>0</v>
      </c>
      <c r="N14" s="305">
        <v>0</v>
      </c>
      <c r="P14" s="305">
        <v>3</v>
      </c>
      <c r="Q14" s="305">
        <v>3</v>
      </c>
      <c r="S14" s="304">
        <v>1</v>
      </c>
      <c r="T14" s="304">
        <v>1</v>
      </c>
      <c r="V14" s="304">
        <v>1</v>
      </c>
      <c r="W14" s="304">
        <v>1</v>
      </c>
      <c r="X14" s="304">
        <v>1</v>
      </c>
      <c r="Y14" s="304">
        <v>1</v>
      </c>
      <c r="Z14" s="304">
        <v>1</v>
      </c>
      <c r="AA14" s="304">
        <v>1</v>
      </c>
      <c r="AB14" s="304">
        <v>1</v>
      </c>
      <c r="AC14" s="304">
        <v>1</v>
      </c>
      <c r="AD14" s="304">
        <v>1</v>
      </c>
      <c r="AE14" s="304">
        <v>1</v>
      </c>
      <c r="AF14" s="304">
        <v>1</v>
      </c>
      <c r="AG14" s="304">
        <v>1</v>
      </c>
      <c r="AH14" s="304">
        <v>1</v>
      </c>
      <c r="AI14" s="304">
        <v>1</v>
      </c>
      <c r="AJ14" s="304">
        <v>1</v>
      </c>
    </row>
    <row r="15" spans="1:40" ht="12.75">
      <c r="A15" s="246" t="s">
        <v>7</v>
      </c>
      <c r="B15" s="246">
        <f>IF(c.colour=0,1,IF(INDEX(vt.colour.weg,c.colour,c.weg2)&gt;=c.back.weg,1,0))</f>
        <v>1</v>
      </c>
      <c r="D15" s="491"/>
      <c r="E15" s="253">
        <v>28</v>
      </c>
      <c r="F15" s="246" t="s">
        <v>403</v>
      </c>
      <c r="G15" s="305">
        <v>1</v>
      </c>
      <c r="H15" s="305">
        <v>1</v>
      </c>
      <c r="I15" s="305">
        <v>1</v>
      </c>
      <c r="J15" s="305">
        <v>1</v>
      </c>
      <c r="K15" s="305">
        <v>1</v>
      </c>
      <c r="L15" s="305">
        <v>0</v>
      </c>
      <c r="M15" s="305">
        <v>0</v>
      </c>
      <c r="N15" s="305">
        <v>0</v>
      </c>
      <c r="P15" s="305">
        <v>2</v>
      </c>
      <c r="Q15" s="305">
        <v>2</v>
      </c>
      <c r="S15" s="304">
        <v>1</v>
      </c>
      <c r="T15" s="304">
        <v>1</v>
      </c>
      <c r="V15" s="304">
        <v>1</v>
      </c>
      <c r="W15" s="304">
        <v>1</v>
      </c>
      <c r="X15" s="304">
        <v>1</v>
      </c>
      <c r="Y15" s="304">
        <v>1</v>
      </c>
      <c r="Z15" s="304">
        <v>1</v>
      </c>
      <c r="AA15" s="304">
        <v>1</v>
      </c>
      <c r="AB15" s="304">
        <v>1</v>
      </c>
      <c r="AC15" s="304">
        <v>1</v>
      </c>
      <c r="AD15" s="304">
        <v>1</v>
      </c>
      <c r="AE15" s="304">
        <v>1</v>
      </c>
      <c r="AF15" s="304">
        <v>1</v>
      </c>
      <c r="AG15" s="304">
        <v>1</v>
      </c>
      <c r="AH15" s="304">
        <v>1</v>
      </c>
      <c r="AI15" s="304">
        <v>1</v>
      </c>
      <c r="AJ15" s="304">
        <v>1</v>
      </c>
      <c r="AK15" s="306">
        <v>1</v>
      </c>
      <c r="AL15" s="306">
        <v>1</v>
      </c>
      <c r="AM15" s="306">
        <v>0</v>
      </c>
      <c r="AN15" s="306">
        <v>1</v>
      </c>
    </row>
    <row r="16" spans="1:40" ht="12.75">
      <c r="A16" s="246" t="s">
        <v>8</v>
      </c>
      <c r="B16" s="246">
        <f>IF(c.colour=0,1,IF(INDEX(vt.colour.weg,c.colour,c.weg3)&gt;=c.back.weg,1,0))</f>
        <v>1</v>
      </c>
      <c r="D16" s="491"/>
      <c r="E16" s="253">
        <v>10</v>
      </c>
      <c r="F16" s="246" t="s">
        <v>276</v>
      </c>
      <c r="G16" s="305">
        <v>0</v>
      </c>
      <c r="H16" s="305">
        <v>0</v>
      </c>
      <c r="I16" s="305">
        <v>1</v>
      </c>
      <c r="J16" s="305">
        <v>1</v>
      </c>
      <c r="K16" s="305">
        <v>1</v>
      </c>
      <c r="L16" s="305">
        <v>0</v>
      </c>
      <c r="M16" s="305">
        <v>0</v>
      </c>
      <c r="N16" s="305">
        <v>0</v>
      </c>
      <c r="P16" s="305">
        <v>3</v>
      </c>
      <c r="Q16" s="305">
        <v>3</v>
      </c>
      <c r="S16" s="306">
        <v>1</v>
      </c>
      <c r="T16" s="306">
        <v>1</v>
      </c>
      <c r="V16" s="306">
        <v>1</v>
      </c>
      <c r="W16" s="306">
        <v>1</v>
      </c>
      <c r="X16" s="306">
        <v>1</v>
      </c>
      <c r="Y16" s="306">
        <v>1</v>
      </c>
      <c r="Z16" s="306">
        <v>1</v>
      </c>
      <c r="AA16" s="306">
        <v>1</v>
      </c>
      <c r="AB16" s="306">
        <v>1</v>
      </c>
      <c r="AC16" s="306">
        <v>1</v>
      </c>
      <c r="AD16" s="306">
        <v>1</v>
      </c>
      <c r="AE16" s="306">
        <v>1</v>
      </c>
      <c r="AF16" s="306">
        <v>1</v>
      </c>
      <c r="AG16" s="306">
        <v>1</v>
      </c>
      <c r="AH16" s="306">
        <v>1</v>
      </c>
      <c r="AI16" s="306">
        <v>1</v>
      </c>
      <c r="AJ16" s="306">
        <v>1</v>
      </c>
      <c r="AK16" s="306">
        <v>0</v>
      </c>
      <c r="AL16" s="306">
        <v>1</v>
      </c>
      <c r="AM16" s="306">
        <v>1</v>
      </c>
      <c r="AN16" s="306">
        <v>1</v>
      </c>
    </row>
    <row r="17" spans="1:40" ht="12.75">
      <c r="A17" s="246" t="s">
        <v>9</v>
      </c>
      <c r="B17" s="246">
        <f>IF(c.colour=0,1,IF(INDEX(vt.colour.weg,c.colour,c.weg4)&gt;=c.back.weg,1,0))</f>
        <v>1</v>
      </c>
      <c r="D17" s="491"/>
      <c r="E17" s="253">
        <v>11</v>
      </c>
      <c r="F17" s="246" t="s">
        <v>278</v>
      </c>
      <c r="G17" s="305">
        <v>1</v>
      </c>
      <c r="H17" s="305">
        <v>1</v>
      </c>
      <c r="I17" s="305">
        <v>0</v>
      </c>
      <c r="J17" s="305">
        <v>0</v>
      </c>
      <c r="K17" s="305">
        <v>0</v>
      </c>
      <c r="L17" s="305">
        <v>1</v>
      </c>
      <c r="M17" s="305">
        <v>1</v>
      </c>
      <c r="N17" s="305">
        <v>0</v>
      </c>
      <c r="P17" s="305">
        <v>2</v>
      </c>
      <c r="Q17" s="305">
        <v>2</v>
      </c>
      <c r="S17" s="306">
        <v>1</v>
      </c>
      <c r="T17" s="306">
        <v>1</v>
      </c>
      <c r="V17" s="306">
        <v>1</v>
      </c>
      <c r="W17" s="306">
        <v>1</v>
      </c>
      <c r="X17" s="306">
        <v>1</v>
      </c>
      <c r="Y17" s="306">
        <v>1</v>
      </c>
      <c r="Z17" s="306">
        <v>1</v>
      </c>
      <c r="AA17" s="306">
        <v>1</v>
      </c>
      <c r="AB17" s="306">
        <v>1</v>
      </c>
      <c r="AC17" s="306">
        <v>1</v>
      </c>
      <c r="AD17" s="306">
        <v>1</v>
      </c>
      <c r="AE17" s="306">
        <v>1</v>
      </c>
      <c r="AF17" s="306">
        <v>1</v>
      </c>
      <c r="AG17" s="306">
        <v>1</v>
      </c>
      <c r="AH17" s="306">
        <v>1</v>
      </c>
      <c r="AI17" s="306">
        <v>1</v>
      </c>
      <c r="AJ17" s="306">
        <v>1</v>
      </c>
      <c r="AK17" s="306">
        <v>1</v>
      </c>
      <c r="AL17" s="306">
        <v>1</v>
      </c>
      <c r="AM17" s="306">
        <v>0</v>
      </c>
      <c r="AN17" s="306">
        <v>0</v>
      </c>
    </row>
    <row r="18" spans="1:40" ht="12.75">
      <c r="A18" s="246" t="s">
        <v>10</v>
      </c>
      <c r="B18" s="246">
        <f>IF(c.colour=0,1,IF(INDEX(vt.colour.weg,c.colour,c.weg5)&gt;=c.back.weg,1,0))</f>
        <v>1</v>
      </c>
      <c r="D18" s="491"/>
      <c r="E18" s="253">
        <v>12</v>
      </c>
      <c r="F18" s="246" t="s">
        <v>347</v>
      </c>
      <c r="G18" s="305">
        <v>0</v>
      </c>
      <c r="H18" s="305">
        <v>0</v>
      </c>
      <c r="I18" s="305">
        <v>0</v>
      </c>
      <c r="J18" s="305">
        <v>0</v>
      </c>
      <c r="K18" s="305">
        <v>0</v>
      </c>
      <c r="L18" s="305">
        <v>0</v>
      </c>
      <c r="M18" s="305">
        <v>0</v>
      </c>
      <c r="N18" s="305">
        <v>0</v>
      </c>
      <c r="P18" s="305">
        <v>2</v>
      </c>
      <c r="Q18" s="305">
        <v>1</v>
      </c>
      <c r="S18" s="306">
        <v>1</v>
      </c>
      <c r="T18" s="306">
        <v>1</v>
      </c>
      <c r="V18" s="306">
        <v>1</v>
      </c>
      <c r="W18" s="306">
        <v>1</v>
      </c>
      <c r="X18" s="306">
        <v>1</v>
      </c>
      <c r="Y18" s="306">
        <v>1</v>
      </c>
      <c r="Z18" s="306">
        <v>1</v>
      </c>
      <c r="AA18" s="306">
        <v>1</v>
      </c>
      <c r="AB18" s="306">
        <v>1</v>
      </c>
      <c r="AC18" s="306">
        <v>1</v>
      </c>
      <c r="AD18" s="306">
        <v>1</v>
      </c>
      <c r="AE18" s="306">
        <v>1</v>
      </c>
      <c r="AF18" s="306">
        <v>1</v>
      </c>
      <c r="AG18" s="306">
        <v>1</v>
      </c>
      <c r="AH18" s="306">
        <v>1</v>
      </c>
      <c r="AI18" s="306">
        <v>1</v>
      </c>
      <c r="AJ18" s="306">
        <v>1</v>
      </c>
      <c r="AK18" s="306">
        <v>0</v>
      </c>
      <c r="AL18" s="306">
        <v>0</v>
      </c>
      <c r="AM18" s="306">
        <v>0</v>
      </c>
      <c r="AN18" s="306">
        <v>0</v>
      </c>
    </row>
    <row r="19" spans="4:40" ht="12.75">
      <c r="D19" s="491"/>
      <c r="E19" s="253">
        <v>13</v>
      </c>
      <c r="F19" s="246" t="s">
        <v>348</v>
      </c>
      <c r="G19" s="305">
        <v>0</v>
      </c>
      <c r="H19" s="305">
        <v>0</v>
      </c>
      <c r="I19" s="305">
        <v>0</v>
      </c>
      <c r="J19" s="305">
        <v>0</v>
      </c>
      <c r="K19" s="305">
        <v>0</v>
      </c>
      <c r="L19" s="305">
        <v>0</v>
      </c>
      <c r="M19" s="305">
        <v>0</v>
      </c>
      <c r="N19" s="305">
        <v>0</v>
      </c>
      <c r="P19" s="305">
        <v>3</v>
      </c>
      <c r="Q19" s="305">
        <v>1</v>
      </c>
      <c r="S19" s="306">
        <v>1</v>
      </c>
      <c r="T19" s="306">
        <v>1</v>
      </c>
      <c r="V19" s="306">
        <v>1</v>
      </c>
      <c r="W19" s="306">
        <v>1</v>
      </c>
      <c r="X19" s="306">
        <v>1</v>
      </c>
      <c r="Y19" s="306">
        <v>1</v>
      </c>
      <c r="Z19" s="306">
        <v>1</v>
      </c>
      <c r="AA19" s="306">
        <v>1</v>
      </c>
      <c r="AB19" s="306">
        <v>1</v>
      </c>
      <c r="AC19" s="306">
        <v>1</v>
      </c>
      <c r="AD19" s="306">
        <v>1</v>
      </c>
      <c r="AE19" s="306">
        <v>1</v>
      </c>
      <c r="AF19" s="306">
        <v>1</v>
      </c>
      <c r="AG19" s="306">
        <v>1</v>
      </c>
      <c r="AH19" s="306">
        <v>1</v>
      </c>
      <c r="AI19" s="306">
        <v>1</v>
      </c>
      <c r="AJ19" s="306">
        <v>1</v>
      </c>
      <c r="AK19" s="306">
        <v>0</v>
      </c>
      <c r="AL19" s="306">
        <v>0</v>
      </c>
      <c r="AM19" s="306">
        <v>0</v>
      </c>
      <c r="AN19" s="306">
        <v>0</v>
      </c>
    </row>
    <row r="20" spans="4:40" ht="12.75">
      <c r="D20" s="491"/>
      <c r="E20" s="253">
        <v>14</v>
      </c>
      <c r="F20" s="246" t="s">
        <v>349</v>
      </c>
      <c r="G20" s="305">
        <v>0</v>
      </c>
      <c r="H20" s="305">
        <v>0</v>
      </c>
      <c r="I20" s="305">
        <v>0</v>
      </c>
      <c r="J20" s="305">
        <v>0</v>
      </c>
      <c r="K20" s="305">
        <v>0</v>
      </c>
      <c r="L20" s="305">
        <v>0</v>
      </c>
      <c r="M20" s="305">
        <v>0</v>
      </c>
      <c r="N20" s="305">
        <v>0</v>
      </c>
      <c r="P20" s="305">
        <v>2</v>
      </c>
      <c r="Q20" s="305">
        <v>1</v>
      </c>
      <c r="S20" s="306">
        <v>1</v>
      </c>
      <c r="T20" s="306">
        <v>1</v>
      </c>
      <c r="V20" s="306">
        <v>1</v>
      </c>
      <c r="W20" s="306">
        <v>1</v>
      </c>
      <c r="X20" s="306">
        <v>1</v>
      </c>
      <c r="Y20" s="306">
        <v>1</v>
      </c>
      <c r="Z20" s="306">
        <v>1</v>
      </c>
      <c r="AA20" s="306">
        <v>1</v>
      </c>
      <c r="AB20" s="306">
        <v>1</v>
      </c>
      <c r="AC20" s="306">
        <v>1</v>
      </c>
      <c r="AD20" s="306">
        <v>1</v>
      </c>
      <c r="AE20" s="306">
        <v>1</v>
      </c>
      <c r="AF20" s="306">
        <v>1</v>
      </c>
      <c r="AG20" s="306">
        <v>1</v>
      </c>
      <c r="AH20" s="306">
        <v>1</v>
      </c>
      <c r="AI20" s="306">
        <v>1</v>
      </c>
      <c r="AJ20" s="306">
        <v>1</v>
      </c>
      <c r="AK20" s="306">
        <v>0</v>
      </c>
      <c r="AL20" s="306">
        <v>0</v>
      </c>
      <c r="AM20" s="306">
        <v>0</v>
      </c>
      <c r="AN20" s="306">
        <v>0</v>
      </c>
    </row>
    <row r="21" spans="4:40" ht="12.75">
      <c r="D21" s="468"/>
      <c r="E21" s="253">
        <v>15</v>
      </c>
      <c r="F21" s="246" t="s">
        <v>287</v>
      </c>
      <c r="G21" s="305">
        <v>1</v>
      </c>
      <c r="H21" s="305">
        <v>1</v>
      </c>
      <c r="I21" s="305">
        <v>0</v>
      </c>
      <c r="J21" s="305">
        <v>0</v>
      </c>
      <c r="K21" s="305">
        <v>0</v>
      </c>
      <c r="L21" s="305">
        <v>0</v>
      </c>
      <c r="M21" s="305">
        <v>0</v>
      </c>
      <c r="N21" s="305">
        <v>0</v>
      </c>
      <c r="P21" s="305">
        <v>2</v>
      </c>
      <c r="Q21" s="305">
        <v>2</v>
      </c>
      <c r="S21" s="306">
        <v>1</v>
      </c>
      <c r="T21" s="306">
        <v>1</v>
      </c>
      <c r="V21" s="306">
        <v>1</v>
      </c>
      <c r="W21" s="306">
        <v>1</v>
      </c>
      <c r="X21" s="306">
        <v>1</v>
      </c>
      <c r="Y21" s="306">
        <v>1</v>
      </c>
      <c r="Z21" s="306">
        <v>1</v>
      </c>
      <c r="AA21" s="306">
        <v>1</v>
      </c>
      <c r="AB21" s="306">
        <v>1</v>
      </c>
      <c r="AC21" s="306">
        <v>1</v>
      </c>
      <c r="AD21" s="306">
        <v>1</v>
      </c>
      <c r="AE21" s="306">
        <v>1</v>
      </c>
      <c r="AF21" s="306">
        <v>1</v>
      </c>
      <c r="AG21" s="306">
        <v>1</v>
      </c>
      <c r="AH21" s="306">
        <v>1</v>
      </c>
      <c r="AI21" s="306">
        <v>1</v>
      </c>
      <c r="AJ21" s="306">
        <v>1</v>
      </c>
      <c r="AK21" s="306">
        <v>1</v>
      </c>
      <c r="AL21" s="306">
        <v>1</v>
      </c>
      <c r="AM21" s="306">
        <v>0</v>
      </c>
      <c r="AN21" s="306">
        <v>0</v>
      </c>
    </row>
    <row r="22" spans="4:40" ht="12.75">
      <c r="D22" s="468"/>
      <c r="E22" s="253">
        <v>27</v>
      </c>
      <c r="F22" s="246" t="s">
        <v>402</v>
      </c>
      <c r="G22" s="305">
        <v>1</v>
      </c>
      <c r="H22" s="305">
        <v>1</v>
      </c>
      <c r="I22" s="305">
        <v>1</v>
      </c>
      <c r="J22" s="305">
        <v>1</v>
      </c>
      <c r="K22" s="305">
        <v>1</v>
      </c>
      <c r="L22" s="305">
        <v>0</v>
      </c>
      <c r="M22" s="305">
        <v>0</v>
      </c>
      <c r="N22" s="305">
        <v>0</v>
      </c>
      <c r="P22" s="305">
        <v>2</v>
      </c>
      <c r="Q22" s="305">
        <v>2</v>
      </c>
      <c r="S22" s="304">
        <v>1</v>
      </c>
      <c r="T22" s="304">
        <v>1</v>
      </c>
      <c r="V22" s="304">
        <v>1</v>
      </c>
      <c r="W22" s="304">
        <v>1</v>
      </c>
      <c r="X22" s="304">
        <v>1</v>
      </c>
      <c r="Y22" s="304">
        <v>1</v>
      </c>
      <c r="Z22" s="304">
        <v>1</v>
      </c>
      <c r="AA22" s="304">
        <v>1</v>
      </c>
      <c r="AB22" s="304">
        <v>1</v>
      </c>
      <c r="AC22" s="304">
        <v>1</v>
      </c>
      <c r="AD22" s="304">
        <v>1</v>
      </c>
      <c r="AE22" s="304">
        <v>1</v>
      </c>
      <c r="AF22" s="304">
        <v>1</v>
      </c>
      <c r="AG22" s="304">
        <v>1</v>
      </c>
      <c r="AH22" s="304">
        <v>1</v>
      </c>
      <c r="AI22" s="304">
        <v>1</v>
      </c>
      <c r="AJ22" s="304">
        <v>1</v>
      </c>
      <c r="AK22" s="306">
        <v>1</v>
      </c>
      <c r="AL22" s="306">
        <v>1</v>
      </c>
      <c r="AM22" s="306">
        <v>0</v>
      </c>
      <c r="AN22" s="306">
        <v>1</v>
      </c>
    </row>
    <row r="23" spans="4:40" ht="12.75">
      <c r="D23" s="468"/>
      <c r="E23" s="253">
        <v>16</v>
      </c>
      <c r="F23" s="246" t="s">
        <v>418</v>
      </c>
      <c r="G23" s="305">
        <v>0</v>
      </c>
      <c r="H23" s="305">
        <v>0</v>
      </c>
      <c r="I23" s="305">
        <v>0</v>
      </c>
      <c r="J23" s="305">
        <v>0</v>
      </c>
      <c r="K23" s="305">
        <v>0</v>
      </c>
      <c r="L23" s="305">
        <v>0</v>
      </c>
      <c r="M23" s="305">
        <v>0</v>
      </c>
      <c r="N23" s="305">
        <v>0</v>
      </c>
      <c r="P23" s="305">
        <v>3</v>
      </c>
      <c r="Q23" s="305">
        <v>3</v>
      </c>
      <c r="S23" s="306">
        <v>1</v>
      </c>
      <c r="T23" s="306">
        <v>1</v>
      </c>
      <c r="V23" s="306">
        <v>1</v>
      </c>
      <c r="W23" s="306">
        <v>1</v>
      </c>
      <c r="X23" s="306">
        <v>1</v>
      </c>
      <c r="Y23" s="306">
        <v>1</v>
      </c>
      <c r="Z23" s="306">
        <v>1</v>
      </c>
      <c r="AA23" s="306">
        <v>1</v>
      </c>
      <c r="AB23" s="306">
        <v>1</v>
      </c>
      <c r="AC23" s="306">
        <v>1</v>
      </c>
      <c r="AD23" s="306">
        <v>1</v>
      </c>
      <c r="AE23" s="306">
        <v>1</v>
      </c>
      <c r="AF23" s="306">
        <v>1</v>
      </c>
      <c r="AG23" s="306">
        <v>1</v>
      </c>
      <c r="AH23" s="306">
        <v>1</v>
      </c>
      <c r="AI23" s="306">
        <v>1</v>
      </c>
      <c r="AJ23" s="306">
        <v>1</v>
      </c>
      <c r="AK23" s="306">
        <v>0</v>
      </c>
      <c r="AL23" s="306">
        <v>0</v>
      </c>
      <c r="AM23" s="306">
        <v>0</v>
      </c>
      <c r="AN23" s="306">
        <v>0</v>
      </c>
    </row>
    <row r="24" spans="4:40" ht="12.75">
      <c r="D24" s="468"/>
      <c r="E24" s="253">
        <v>17</v>
      </c>
      <c r="F24" s="246" t="s">
        <v>289</v>
      </c>
      <c r="G24" s="305">
        <v>1</v>
      </c>
      <c r="H24" s="305">
        <v>1</v>
      </c>
      <c r="I24" s="305">
        <v>0</v>
      </c>
      <c r="J24" s="305">
        <v>0</v>
      </c>
      <c r="K24" s="305">
        <v>0</v>
      </c>
      <c r="L24" s="305">
        <v>1</v>
      </c>
      <c r="M24" s="305">
        <v>1</v>
      </c>
      <c r="N24" s="305">
        <v>0</v>
      </c>
      <c r="P24" s="305">
        <v>3</v>
      </c>
      <c r="Q24" s="305">
        <v>3</v>
      </c>
      <c r="S24" s="306">
        <v>1</v>
      </c>
      <c r="T24" s="306">
        <v>1</v>
      </c>
      <c r="V24" s="306">
        <v>1</v>
      </c>
      <c r="W24" s="306">
        <v>1</v>
      </c>
      <c r="X24" s="306">
        <v>1</v>
      </c>
      <c r="Y24" s="306">
        <v>1</v>
      </c>
      <c r="Z24" s="306">
        <v>1</v>
      </c>
      <c r="AA24" s="306">
        <v>1</v>
      </c>
      <c r="AB24" s="306">
        <v>1</v>
      </c>
      <c r="AC24" s="306">
        <v>1</v>
      </c>
      <c r="AD24" s="306">
        <v>1</v>
      </c>
      <c r="AE24" s="306">
        <v>1</v>
      </c>
      <c r="AF24" s="306">
        <v>1</v>
      </c>
      <c r="AG24" s="306">
        <v>1</v>
      </c>
      <c r="AH24" s="306">
        <v>1</v>
      </c>
      <c r="AI24" s="306">
        <v>1</v>
      </c>
      <c r="AJ24" s="306">
        <v>1</v>
      </c>
      <c r="AK24" s="306">
        <v>1</v>
      </c>
      <c r="AL24" s="306">
        <v>1</v>
      </c>
      <c r="AM24" s="306">
        <v>0</v>
      </c>
      <c r="AN24" s="306">
        <v>0</v>
      </c>
    </row>
    <row r="25" spans="4:40" ht="12.75">
      <c r="D25" s="468"/>
      <c r="E25" s="253">
        <v>30</v>
      </c>
      <c r="F25" s="246" t="s">
        <v>405</v>
      </c>
      <c r="G25" s="305">
        <v>0</v>
      </c>
      <c r="H25" s="305">
        <v>0</v>
      </c>
      <c r="I25" s="305">
        <v>1</v>
      </c>
      <c r="J25" s="305">
        <v>1</v>
      </c>
      <c r="K25" s="305">
        <v>0</v>
      </c>
      <c r="L25" s="305">
        <v>0</v>
      </c>
      <c r="M25" s="305">
        <v>0</v>
      </c>
      <c r="N25" s="305">
        <v>0</v>
      </c>
      <c r="P25" s="305">
        <v>3</v>
      </c>
      <c r="Q25" s="305">
        <v>3</v>
      </c>
      <c r="S25" s="304">
        <v>1</v>
      </c>
      <c r="T25" s="304">
        <v>1</v>
      </c>
      <c r="V25" s="312">
        <v>1</v>
      </c>
      <c r="W25" s="312">
        <v>1</v>
      </c>
      <c r="X25" s="312">
        <v>1</v>
      </c>
      <c r="Y25" s="312">
        <v>1</v>
      </c>
      <c r="Z25" s="312">
        <v>1</v>
      </c>
      <c r="AA25" s="312">
        <v>1</v>
      </c>
      <c r="AB25" s="312">
        <v>1</v>
      </c>
      <c r="AC25" s="312">
        <v>1</v>
      </c>
      <c r="AD25" s="312">
        <v>1</v>
      </c>
      <c r="AE25" s="312">
        <v>1</v>
      </c>
      <c r="AF25" s="312">
        <v>1</v>
      </c>
      <c r="AG25" s="312">
        <v>1</v>
      </c>
      <c r="AH25" s="312">
        <v>1</v>
      </c>
      <c r="AI25" s="312">
        <v>1</v>
      </c>
      <c r="AJ25" s="312">
        <v>1</v>
      </c>
      <c r="AK25" s="312"/>
      <c r="AL25" s="312"/>
      <c r="AM25" s="312"/>
      <c r="AN25" s="312"/>
    </row>
    <row r="26" spans="4:40" ht="12.75">
      <c r="D26" s="468"/>
      <c r="E26" s="253">
        <v>40</v>
      </c>
      <c r="F26" s="246" t="s">
        <v>431</v>
      </c>
      <c r="G26" s="305">
        <v>0</v>
      </c>
      <c r="H26" s="305">
        <v>0</v>
      </c>
      <c r="I26" s="305">
        <v>1</v>
      </c>
      <c r="J26" s="305">
        <v>1</v>
      </c>
      <c r="K26" s="305">
        <v>1</v>
      </c>
      <c r="L26" s="305">
        <v>0</v>
      </c>
      <c r="M26" s="305">
        <v>0</v>
      </c>
      <c r="N26" s="305">
        <v>0</v>
      </c>
      <c r="O26" s="121"/>
      <c r="P26" s="305">
        <v>0</v>
      </c>
      <c r="Q26" s="305">
        <v>0</v>
      </c>
      <c r="R26" s="121"/>
      <c r="S26" s="306">
        <v>1</v>
      </c>
      <c r="T26" s="306">
        <v>1</v>
      </c>
      <c r="V26" s="306">
        <v>1</v>
      </c>
      <c r="W26" s="306">
        <v>1</v>
      </c>
      <c r="X26" s="306">
        <v>1</v>
      </c>
      <c r="Y26" s="306">
        <v>1</v>
      </c>
      <c r="Z26" s="306">
        <v>1</v>
      </c>
      <c r="AA26" s="306">
        <v>1</v>
      </c>
      <c r="AB26" s="306">
        <v>1</v>
      </c>
      <c r="AC26" s="306">
        <v>1</v>
      </c>
      <c r="AD26" s="306">
        <v>1</v>
      </c>
      <c r="AE26" s="306">
        <v>1</v>
      </c>
      <c r="AF26" s="306">
        <v>1</v>
      </c>
      <c r="AG26" s="306">
        <v>1</v>
      </c>
      <c r="AH26" s="306">
        <v>1</v>
      </c>
      <c r="AI26" s="306">
        <v>1</v>
      </c>
      <c r="AJ26" s="306">
        <v>1</v>
      </c>
      <c r="AK26" s="306">
        <v>1</v>
      </c>
      <c r="AL26" s="306">
        <v>1</v>
      </c>
      <c r="AM26" s="306">
        <v>0</v>
      </c>
      <c r="AN26" s="306">
        <v>1</v>
      </c>
    </row>
    <row r="27" spans="4:40" ht="12.75">
      <c r="D27" s="468"/>
      <c r="E27" s="253">
        <v>18</v>
      </c>
      <c r="F27" s="246" t="s">
        <v>291</v>
      </c>
      <c r="G27" s="305">
        <v>1</v>
      </c>
      <c r="H27" s="305">
        <v>1</v>
      </c>
      <c r="I27" s="305">
        <v>1</v>
      </c>
      <c r="J27" s="305">
        <v>0</v>
      </c>
      <c r="K27" s="305">
        <v>0</v>
      </c>
      <c r="L27" s="305">
        <v>1</v>
      </c>
      <c r="M27" s="305">
        <v>1</v>
      </c>
      <c r="N27" s="305">
        <v>0</v>
      </c>
      <c r="P27" s="305">
        <v>2</v>
      </c>
      <c r="Q27" s="305">
        <v>2</v>
      </c>
      <c r="S27" s="306">
        <v>1</v>
      </c>
      <c r="T27" s="306">
        <v>1</v>
      </c>
      <c r="V27" s="306">
        <v>1</v>
      </c>
      <c r="W27" s="306">
        <v>1</v>
      </c>
      <c r="X27" s="306">
        <v>1</v>
      </c>
      <c r="Y27" s="306">
        <v>1</v>
      </c>
      <c r="Z27" s="306">
        <v>1</v>
      </c>
      <c r="AA27" s="306">
        <v>1</v>
      </c>
      <c r="AB27" s="306">
        <v>1</v>
      </c>
      <c r="AC27" s="306">
        <v>1</v>
      </c>
      <c r="AD27" s="306">
        <v>1</v>
      </c>
      <c r="AE27" s="306">
        <v>1</v>
      </c>
      <c r="AF27" s="306">
        <v>1</v>
      </c>
      <c r="AG27" s="306">
        <v>1</v>
      </c>
      <c r="AH27" s="306">
        <v>1</v>
      </c>
      <c r="AI27" s="306">
        <v>1</v>
      </c>
      <c r="AJ27" s="306">
        <v>1</v>
      </c>
      <c r="AK27" s="306">
        <v>1</v>
      </c>
      <c r="AL27" s="306">
        <v>1</v>
      </c>
      <c r="AM27" s="306">
        <v>0</v>
      </c>
      <c r="AN27" s="306">
        <v>1</v>
      </c>
    </row>
    <row r="28" spans="4:40" ht="12.75">
      <c r="D28" s="468"/>
      <c r="E28" s="253">
        <v>19</v>
      </c>
      <c r="F28" s="246" t="s">
        <v>293</v>
      </c>
      <c r="G28" s="305">
        <v>1</v>
      </c>
      <c r="H28" s="305">
        <v>1</v>
      </c>
      <c r="I28" s="305">
        <v>1</v>
      </c>
      <c r="J28" s="305">
        <v>1</v>
      </c>
      <c r="K28" s="305">
        <v>0</v>
      </c>
      <c r="L28" s="305">
        <v>0</v>
      </c>
      <c r="M28" s="305">
        <v>0</v>
      </c>
      <c r="N28" s="305">
        <v>0</v>
      </c>
      <c r="P28" s="305">
        <v>3</v>
      </c>
      <c r="Q28" s="305">
        <v>3</v>
      </c>
      <c r="S28" s="306">
        <v>1</v>
      </c>
      <c r="T28" s="306">
        <v>1</v>
      </c>
      <c r="V28" s="306">
        <v>1</v>
      </c>
      <c r="W28" s="306">
        <v>1</v>
      </c>
      <c r="X28" s="306">
        <v>1</v>
      </c>
      <c r="Y28" s="306">
        <v>1</v>
      </c>
      <c r="Z28" s="306">
        <v>1</v>
      </c>
      <c r="AA28" s="306">
        <v>1</v>
      </c>
      <c r="AB28" s="306">
        <v>1</v>
      </c>
      <c r="AC28" s="306">
        <v>1</v>
      </c>
      <c r="AD28" s="306">
        <v>1</v>
      </c>
      <c r="AE28" s="306">
        <v>1</v>
      </c>
      <c r="AF28" s="306">
        <v>1</v>
      </c>
      <c r="AG28" s="306">
        <v>1</v>
      </c>
      <c r="AH28" s="306">
        <v>1</v>
      </c>
      <c r="AI28" s="306">
        <v>1</v>
      </c>
      <c r="AJ28" s="306">
        <v>1</v>
      </c>
      <c r="AK28" s="306">
        <v>1</v>
      </c>
      <c r="AL28" s="306">
        <v>1</v>
      </c>
      <c r="AM28" s="306">
        <v>0</v>
      </c>
      <c r="AN28" s="306">
        <v>1</v>
      </c>
    </row>
    <row r="29" spans="4:40" ht="12.75">
      <c r="D29" s="468"/>
      <c r="E29" s="253">
        <v>20</v>
      </c>
      <c r="F29" s="246" t="s">
        <v>295</v>
      </c>
      <c r="G29" s="305">
        <v>0</v>
      </c>
      <c r="H29" s="305">
        <v>0</v>
      </c>
      <c r="I29" s="305">
        <v>1</v>
      </c>
      <c r="J29" s="305">
        <v>1</v>
      </c>
      <c r="K29" s="305">
        <v>1</v>
      </c>
      <c r="L29" s="305">
        <v>0</v>
      </c>
      <c r="M29" s="305">
        <v>0</v>
      </c>
      <c r="N29" s="305">
        <v>0</v>
      </c>
      <c r="P29" s="305">
        <v>3</v>
      </c>
      <c r="Q29" s="305">
        <v>1</v>
      </c>
      <c r="S29" s="306">
        <v>1</v>
      </c>
      <c r="T29" s="306">
        <v>1</v>
      </c>
      <c r="V29" s="306">
        <v>1</v>
      </c>
      <c r="W29" s="306">
        <v>1</v>
      </c>
      <c r="X29" s="306">
        <v>1</v>
      </c>
      <c r="Y29" s="306">
        <v>1</v>
      </c>
      <c r="Z29" s="306">
        <v>1</v>
      </c>
      <c r="AA29" s="306">
        <v>1</v>
      </c>
      <c r="AB29" s="306">
        <v>1</v>
      </c>
      <c r="AC29" s="306">
        <v>1</v>
      </c>
      <c r="AD29" s="306">
        <v>1</v>
      </c>
      <c r="AE29" s="306">
        <v>1</v>
      </c>
      <c r="AF29" s="306">
        <v>1</v>
      </c>
      <c r="AG29" s="306">
        <v>1</v>
      </c>
      <c r="AH29" s="306">
        <v>1</v>
      </c>
      <c r="AI29" s="306">
        <v>1</v>
      </c>
      <c r="AJ29" s="306">
        <v>1</v>
      </c>
      <c r="AK29" s="306">
        <v>1</v>
      </c>
      <c r="AL29" s="306">
        <v>1</v>
      </c>
      <c r="AM29" s="306">
        <v>0</v>
      </c>
      <c r="AN29" s="306">
        <v>1</v>
      </c>
    </row>
    <row r="30" spans="4:40" ht="12.75">
      <c r="D30" s="468"/>
      <c r="E30" s="253">
        <v>21</v>
      </c>
      <c r="F30" s="246" t="s">
        <v>350</v>
      </c>
      <c r="G30" s="305">
        <v>0</v>
      </c>
      <c r="H30" s="305">
        <v>0</v>
      </c>
      <c r="I30" s="305">
        <v>0</v>
      </c>
      <c r="J30" s="305">
        <v>0</v>
      </c>
      <c r="K30" s="305">
        <v>0</v>
      </c>
      <c r="L30" s="305">
        <v>0</v>
      </c>
      <c r="M30" s="305">
        <v>0</v>
      </c>
      <c r="N30" s="305">
        <v>0</v>
      </c>
      <c r="P30" s="305">
        <v>3</v>
      </c>
      <c r="Q30" s="305">
        <v>3</v>
      </c>
      <c r="S30" s="306">
        <v>1</v>
      </c>
      <c r="T30" s="306">
        <v>1</v>
      </c>
      <c r="V30" s="306">
        <v>1</v>
      </c>
      <c r="W30" s="306">
        <v>1</v>
      </c>
      <c r="X30" s="306">
        <v>1</v>
      </c>
      <c r="Y30" s="306">
        <v>1</v>
      </c>
      <c r="Z30" s="306">
        <v>1</v>
      </c>
      <c r="AA30" s="306">
        <v>1</v>
      </c>
      <c r="AB30" s="306">
        <v>1</v>
      </c>
      <c r="AC30" s="306">
        <v>1</v>
      </c>
      <c r="AD30" s="306">
        <v>1</v>
      </c>
      <c r="AE30" s="306">
        <v>1</v>
      </c>
      <c r="AF30" s="306">
        <v>1</v>
      </c>
      <c r="AG30" s="306">
        <v>1</v>
      </c>
      <c r="AH30" s="306">
        <v>1</v>
      </c>
      <c r="AI30" s="306">
        <v>1</v>
      </c>
      <c r="AJ30" s="306">
        <v>1</v>
      </c>
      <c r="AK30" s="306">
        <v>0</v>
      </c>
      <c r="AL30" s="306">
        <v>0</v>
      </c>
      <c r="AM30" s="306">
        <v>0</v>
      </c>
      <c r="AN30" s="306">
        <v>0</v>
      </c>
    </row>
    <row r="31" spans="4:40" ht="12.75">
      <c r="D31" s="468"/>
      <c r="E31" s="253">
        <v>22</v>
      </c>
      <c r="F31" s="246" t="s">
        <v>351</v>
      </c>
      <c r="G31" s="305">
        <v>0</v>
      </c>
      <c r="H31" s="305">
        <v>0</v>
      </c>
      <c r="I31" s="305">
        <v>0</v>
      </c>
      <c r="J31" s="305">
        <v>0</v>
      </c>
      <c r="K31" s="305">
        <v>0</v>
      </c>
      <c r="L31" s="305">
        <v>0</v>
      </c>
      <c r="M31" s="305">
        <v>0</v>
      </c>
      <c r="N31" s="305">
        <v>0</v>
      </c>
      <c r="P31" s="305">
        <v>1</v>
      </c>
      <c r="Q31" s="305">
        <v>1</v>
      </c>
      <c r="S31" s="306">
        <v>1</v>
      </c>
      <c r="T31" s="306">
        <v>1</v>
      </c>
      <c r="V31" s="306">
        <v>1</v>
      </c>
      <c r="W31" s="306">
        <v>1</v>
      </c>
      <c r="X31" s="306">
        <v>1</v>
      </c>
      <c r="Y31" s="306">
        <v>1</v>
      </c>
      <c r="Z31" s="306">
        <v>1</v>
      </c>
      <c r="AA31" s="306">
        <v>1</v>
      </c>
      <c r="AB31" s="306">
        <v>1</v>
      </c>
      <c r="AC31" s="306">
        <v>1</v>
      </c>
      <c r="AD31" s="306">
        <v>1</v>
      </c>
      <c r="AE31" s="306">
        <v>1</v>
      </c>
      <c r="AF31" s="306">
        <v>1</v>
      </c>
      <c r="AG31" s="306">
        <v>1</v>
      </c>
      <c r="AH31" s="306">
        <v>1</v>
      </c>
      <c r="AI31" s="306">
        <v>1</v>
      </c>
      <c r="AJ31" s="306">
        <v>1</v>
      </c>
      <c r="AK31" s="306">
        <v>0</v>
      </c>
      <c r="AL31" s="306">
        <v>0</v>
      </c>
      <c r="AM31" s="306">
        <v>0</v>
      </c>
      <c r="AN31" s="306">
        <v>0</v>
      </c>
    </row>
    <row r="32" spans="4:40" ht="12.75">
      <c r="D32" s="468"/>
      <c r="E32" s="253">
        <v>38</v>
      </c>
      <c r="F32" s="246" t="s">
        <v>430</v>
      </c>
      <c r="G32" s="305">
        <v>0</v>
      </c>
      <c r="H32" s="305">
        <v>0</v>
      </c>
      <c r="I32" s="305">
        <v>1</v>
      </c>
      <c r="J32" s="305">
        <v>1</v>
      </c>
      <c r="K32" s="305">
        <v>0</v>
      </c>
      <c r="L32" s="305">
        <v>0</v>
      </c>
      <c r="M32" s="305">
        <v>0</v>
      </c>
      <c r="N32" s="305">
        <v>0</v>
      </c>
      <c r="O32" s="121"/>
      <c r="P32" s="305">
        <v>2</v>
      </c>
      <c r="Q32" s="305">
        <v>2</v>
      </c>
      <c r="R32" s="121"/>
      <c r="S32" s="306">
        <v>1</v>
      </c>
      <c r="T32" s="306">
        <v>1</v>
      </c>
      <c r="V32" s="306">
        <v>1</v>
      </c>
      <c r="W32" s="306">
        <v>1</v>
      </c>
      <c r="X32" s="306">
        <v>1</v>
      </c>
      <c r="Y32" s="306">
        <v>1</v>
      </c>
      <c r="Z32" s="306">
        <v>1</v>
      </c>
      <c r="AA32" s="306">
        <v>1</v>
      </c>
      <c r="AB32" s="306">
        <v>1</v>
      </c>
      <c r="AC32" s="306">
        <v>1</v>
      </c>
      <c r="AD32" s="306">
        <v>1</v>
      </c>
      <c r="AE32" s="306">
        <v>1</v>
      </c>
      <c r="AF32" s="306">
        <v>1</v>
      </c>
      <c r="AG32" s="306">
        <v>1</v>
      </c>
      <c r="AH32" s="306">
        <v>1</v>
      </c>
      <c r="AI32" s="306">
        <v>1</v>
      </c>
      <c r="AJ32" s="306">
        <v>1</v>
      </c>
      <c r="AK32" s="306">
        <v>1</v>
      </c>
      <c r="AL32" s="306">
        <v>1</v>
      </c>
      <c r="AM32" s="306">
        <v>1</v>
      </c>
      <c r="AN32" s="306">
        <v>0</v>
      </c>
    </row>
    <row r="33" spans="4:40" ht="12.75">
      <c r="D33" s="468"/>
      <c r="E33" s="253">
        <v>23</v>
      </c>
      <c r="F33" s="246" t="s">
        <v>480</v>
      </c>
      <c r="G33" s="305">
        <v>1</v>
      </c>
      <c r="H33" s="305">
        <v>1</v>
      </c>
      <c r="I33" s="305">
        <v>1</v>
      </c>
      <c r="J33" s="305">
        <v>1</v>
      </c>
      <c r="K33" s="305">
        <v>1</v>
      </c>
      <c r="L33" s="305">
        <v>1</v>
      </c>
      <c r="M33" s="305">
        <v>1</v>
      </c>
      <c r="N33" s="305">
        <v>1</v>
      </c>
      <c r="P33" s="305">
        <v>1</v>
      </c>
      <c r="Q33" s="305">
        <v>1</v>
      </c>
      <c r="S33" s="306">
        <v>1</v>
      </c>
      <c r="T33" s="306">
        <v>1</v>
      </c>
      <c r="V33" s="306">
        <v>1</v>
      </c>
      <c r="W33" s="306">
        <v>1</v>
      </c>
      <c r="X33" s="306">
        <v>1</v>
      </c>
      <c r="Y33" s="306">
        <v>1</v>
      </c>
      <c r="Z33" s="306">
        <v>1</v>
      </c>
      <c r="AA33" s="306">
        <v>1</v>
      </c>
      <c r="AB33" s="306">
        <v>1</v>
      </c>
      <c r="AC33" s="306">
        <v>1</v>
      </c>
      <c r="AD33" s="306">
        <v>1</v>
      </c>
      <c r="AE33" s="306">
        <v>1</v>
      </c>
      <c r="AF33" s="306">
        <v>1</v>
      </c>
      <c r="AG33" s="306">
        <v>1</v>
      </c>
      <c r="AH33" s="306">
        <v>1</v>
      </c>
      <c r="AI33" s="306">
        <v>1</v>
      </c>
      <c r="AJ33" s="306">
        <v>1</v>
      </c>
      <c r="AK33" s="306">
        <v>1</v>
      </c>
      <c r="AL33" s="306">
        <v>1</v>
      </c>
      <c r="AM33" s="306">
        <v>1</v>
      </c>
      <c r="AN33" s="306">
        <v>1</v>
      </c>
    </row>
    <row r="34" spans="4:40" ht="12.75">
      <c r="D34" s="468"/>
      <c r="E34" s="253">
        <v>24</v>
      </c>
      <c r="F34" s="246" t="s">
        <v>327</v>
      </c>
      <c r="G34" s="305">
        <v>1</v>
      </c>
      <c r="H34" s="305">
        <v>1</v>
      </c>
      <c r="I34" s="305">
        <v>1</v>
      </c>
      <c r="J34" s="305">
        <v>0</v>
      </c>
      <c r="K34" s="305">
        <v>0</v>
      </c>
      <c r="L34" s="305">
        <v>0</v>
      </c>
      <c r="M34" s="305">
        <v>0</v>
      </c>
      <c r="N34" s="305">
        <v>0</v>
      </c>
      <c r="P34" s="305">
        <v>2</v>
      </c>
      <c r="Q34" s="305">
        <v>2</v>
      </c>
      <c r="S34" s="306">
        <v>1</v>
      </c>
      <c r="T34" s="306">
        <v>1</v>
      </c>
      <c r="V34" s="306">
        <v>1</v>
      </c>
      <c r="W34" s="306">
        <v>1</v>
      </c>
      <c r="X34" s="306">
        <v>1</v>
      </c>
      <c r="Y34" s="306">
        <v>1</v>
      </c>
      <c r="Z34" s="306">
        <v>1</v>
      </c>
      <c r="AA34" s="306">
        <v>1</v>
      </c>
      <c r="AB34" s="306">
        <v>1</v>
      </c>
      <c r="AC34" s="306">
        <v>1</v>
      </c>
      <c r="AD34" s="306">
        <v>1</v>
      </c>
      <c r="AE34" s="306">
        <v>1</v>
      </c>
      <c r="AF34" s="306">
        <v>1</v>
      </c>
      <c r="AG34" s="306">
        <v>1</v>
      </c>
      <c r="AH34" s="306">
        <v>1</v>
      </c>
      <c r="AI34" s="306">
        <v>1</v>
      </c>
      <c r="AJ34" s="306">
        <v>1</v>
      </c>
      <c r="AK34" s="306">
        <v>1</v>
      </c>
      <c r="AL34" s="306">
        <v>1</v>
      </c>
      <c r="AM34" s="306">
        <v>0</v>
      </c>
      <c r="AN34" s="306">
        <v>1</v>
      </c>
    </row>
    <row r="35" spans="4:40" ht="12.75">
      <c r="D35" s="468"/>
      <c r="E35" s="253">
        <v>25</v>
      </c>
      <c r="F35" s="246" t="s">
        <v>482</v>
      </c>
      <c r="G35" s="305">
        <v>0</v>
      </c>
      <c r="H35" s="305">
        <v>0</v>
      </c>
      <c r="I35" s="305">
        <v>0</v>
      </c>
      <c r="J35" s="305">
        <v>1</v>
      </c>
      <c r="K35" s="305">
        <v>0</v>
      </c>
      <c r="L35" s="305">
        <v>0</v>
      </c>
      <c r="M35" s="305">
        <v>0</v>
      </c>
      <c r="N35" s="305">
        <v>0</v>
      </c>
      <c r="P35" s="305">
        <v>0</v>
      </c>
      <c r="Q35" s="305">
        <v>0</v>
      </c>
      <c r="S35" s="306">
        <v>0</v>
      </c>
      <c r="T35" s="306">
        <v>1</v>
      </c>
      <c r="V35" s="306">
        <v>0</v>
      </c>
      <c r="W35" s="306">
        <v>0</v>
      </c>
      <c r="X35" s="306">
        <v>0</v>
      </c>
      <c r="Y35" s="306">
        <v>0</v>
      </c>
      <c r="Z35" s="306">
        <v>0</v>
      </c>
      <c r="AA35" s="306">
        <v>0</v>
      </c>
      <c r="AB35" s="306">
        <v>0</v>
      </c>
      <c r="AC35" s="306">
        <v>0</v>
      </c>
      <c r="AD35" s="306">
        <v>0</v>
      </c>
      <c r="AE35" s="306">
        <v>0</v>
      </c>
      <c r="AF35" s="306">
        <v>0</v>
      </c>
      <c r="AG35" s="306">
        <v>0</v>
      </c>
      <c r="AH35" s="306">
        <v>0</v>
      </c>
      <c r="AI35" s="306">
        <v>0</v>
      </c>
      <c r="AJ35" s="306">
        <v>0</v>
      </c>
      <c r="AK35" s="306">
        <v>0</v>
      </c>
      <c r="AL35" s="306">
        <v>1</v>
      </c>
      <c r="AM35" s="306">
        <v>1</v>
      </c>
      <c r="AN35" s="306">
        <v>1</v>
      </c>
    </row>
    <row r="36" spans="4:40" ht="12.75">
      <c r="D36" s="468"/>
      <c r="E36" s="253">
        <v>31</v>
      </c>
      <c r="F36" s="246" t="s">
        <v>352</v>
      </c>
      <c r="G36" s="305">
        <v>0</v>
      </c>
      <c r="H36" s="305">
        <v>0</v>
      </c>
      <c r="I36" s="305">
        <v>0</v>
      </c>
      <c r="J36" s="305">
        <v>0</v>
      </c>
      <c r="K36" s="305">
        <v>0</v>
      </c>
      <c r="L36" s="305">
        <v>0</v>
      </c>
      <c r="M36" s="305">
        <v>0</v>
      </c>
      <c r="N36" s="305">
        <v>0</v>
      </c>
      <c r="O36" s="121"/>
      <c r="P36" s="305">
        <v>3</v>
      </c>
      <c r="Q36" s="305">
        <v>1</v>
      </c>
      <c r="R36" s="121"/>
      <c r="S36" s="306">
        <v>1</v>
      </c>
      <c r="T36" s="306">
        <v>1</v>
      </c>
      <c r="V36" s="306">
        <v>1</v>
      </c>
      <c r="W36" s="306">
        <v>1</v>
      </c>
      <c r="X36" s="306">
        <v>1</v>
      </c>
      <c r="Y36" s="306">
        <v>1</v>
      </c>
      <c r="Z36" s="306">
        <v>1</v>
      </c>
      <c r="AA36" s="306">
        <v>1</v>
      </c>
      <c r="AB36" s="306">
        <v>1</v>
      </c>
      <c r="AC36" s="306">
        <v>1</v>
      </c>
      <c r="AD36" s="306">
        <v>1</v>
      </c>
      <c r="AE36" s="306">
        <v>1</v>
      </c>
      <c r="AF36" s="306">
        <v>1</v>
      </c>
      <c r="AG36" s="306">
        <v>1</v>
      </c>
      <c r="AH36" s="306">
        <v>1</v>
      </c>
      <c r="AI36" s="306">
        <v>1</v>
      </c>
      <c r="AJ36" s="306">
        <v>1</v>
      </c>
      <c r="AK36" s="306">
        <v>0</v>
      </c>
      <c r="AL36" s="306">
        <v>0</v>
      </c>
      <c r="AM36" s="306">
        <v>0</v>
      </c>
      <c r="AN36" s="306">
        <v>0</v>
      </c>
    </row>
    <row r="37" spans="4:40" ht="12.75">
      <c r="D37" s="468"/>
      <c r="E37" s="253">
        <v>32</v>
      </c>
      <c r="F37" s="246" t="s">
        <v>353</v>
      </c>
      <c r="G37" s="305">
        <v>0</v>
      </c>
      <c r="H37" s="305">
        <v>0</v>
      </c>
      <c r="I37" s="305">
        <v>0</v>
      </c>
      <c r="J37" s="305">
        <v>0</v>
      </c>
      <c r="K37" s="305">
        <v>0</v>
      </c>
      <c r="L37" s="305">
        <v>0</v>
      </c>
      <c r="M37" s="305">
        <v>0</v>
      </c>
      <c r="N37" s="305">
        <v>0</v>
      </c>
      <c r="O37" s="121"/>
      <c r="P37" s="305">
        <v>2</v>
      </c>
      <c r="Q37" s="305">
        <v>1</v>
      </c>
      <c r="R37" s="121"/>
      <c r="S37" s="306">
        <v>1</v>
      </c>
      <c r="T37" s="306">
        <v>0</v>
      </c>
      <c r="V37" s="306">
        <v>1</v>
      </c>
      <c r="W37" s="306">
        <v>1</v>
      </c>
      <c r="X37" s="306">
        <v>1</v>
      </c>
      <c r="Y37" s="306">
        <v>1</v>
      </c>
      <c r="Z37" s="306">
        <v>1</v>
      </c>
      <c r="AA37" s="306">
        <v>1</v>
      </c>
      <c r="AB37" s="306">
        <v>1</v>
      </c>
      <c r="AC37" s="306">
        <v>1</v>
      </c>
      <c r="AD37" s="306">
        <v>1</v>
      </c>
      <c r="AE37" s="306">
        <v>1</v>
      </c>
      <c r="AF37" s="306">
        <v>1</v>
      </c>
      <c r="AG37" s="306">
        <v>1</v>
      </c>
      <c r="AH37" s="306">
        <v>1</v>
      </c>
      <c r="AI37" s="306">
        <v>1</v>
      </c>
      <c r="AJ37" s="306">
        <v>1</v>
      </c>
      <c r="AK37" s="306">
        <v>0</v>
      </c>
      <c r="AL37" s="306">
        <v>0</v>
      </c>
      <c r="AM37" s="306">
        <v>0</v>
      </c>
      <c r="AN37" s="306">
        <v>0</v>
      </c>
    </row>
    <row r="38" spans="4:40" ht="12.75">
      <c r="D38" s="468"/>
      <c r="E38" s="253">
        <v>33</v>
      </c>
      <c r="F38" s="246" t="s">
        <v>354</v>
      </c>
      <c r="G38" s="305">
        <v>0</v>
      </c>
      <c r="H38" s="305">
        <v>0</v>
      </c>
      <c r="I38" s="305">
        <v>0</v>
      </c>
      <c r="J38" s="305">
        <v>0</v>
      </c>
      <c r="K38" s="305">
        <v>0</v>
      </c>
      <c r="L38" s="305">
        <v>0</v>
      </c>
      <c r="M38" s="305">
        <v>0</v>
      </c>
      <c r="N38" s="305">
        <v>0</v>
      </c>
      <c r="O38" s="121"/>
      <c r="P38" s="305">
        <v>1</v>
      </c>
      <c r="Q38" s="305">
        <v>1</v>
      </c>
      <c r="R38" s="121"/>
      <c r="S38" s="306">
        <v>1</v>
      </c>
      <c r="T38" s="306">
        <v>0</v>
      </c>
      <c r="V38" s="306">
        <v>1</v>
      </c>
      <c r="W38" s="306">
        <v>1</v>
      </c>
      <c r="X38" s="306">
        <v>1</v>
      </c>
      <c r="Y38" s="306">
        <v>1</v>
      </c>
      <c r="Z38" s="306">
        <v>1</v>
      </c>
      <c r="AA38" s="306">
        <v>1</v>
      </c>
      <c r="AB38" s="306">
        <v>1</v>
      </c>
      <c r="AC38" s="306">
        <v>1</v>
      </c>
      <c r="AD38" s="306">
        <v>1</v>
      </c>
      <c r="AE38" s="306">
        <v>1</v>
      </c>
      <c r="AF38" s="306">
        <v>1</v>
      </c>
      <c r="AG38" s="306">
        <v>1</v>
      </c>
      <c r="AH38" s="306">
        <v>1</v>
      </c>
      <c r="AI38" s="306">
        <v>1</v>
      </c>
      <c r="AJ38" s="306">
        <v>1</v>
      </c>
      <c r="AK38" s="306">
        <v>0</v>
      </c>
      <c r="AL38" s="306">
        <v>0</v>
      </c>
      <c r="AM38" s="306">
        <v>0</v>
      </c>
      <c r="AN38" s="306">
        <v>0</v>
      </c>
    </row>
    <row r="39" spans="4:40" ht="12.75">
      <c r="D39" s="468"/>
      <c r="E39" s="253">
        <v>34</v>
      </c>
      <c r="F39" s="246" t="s">
        <v>355</v>
      </c>
      <c r="G39" s="305">
        <v>0</v>
      </c>
      <c r="H39" s="305">
        <v>0</v>
      </c>
      <c r="I39" s="305">
        <v>0</v>
      </c>
      <c r="J39" s="305">
        <v>0</v>
      </c>
      <c r="K39" s="305">
        <v>0</v>
      </c>
      <c r="L39" s="305">
        <v>0</v>
      </c>
      <c r="M39" s="305">
        <v>0</v>
      </c>
      <c r="N39" s="305">
        <v>0</v>
      </c>
      <c r="O39" s="121"/>
      <c r="P39" s="305">
        <v>3</v>
      </c>
      <c r="Q39" s="305">
        <v>3</v>
      </c>
      <c r="R39" s="121"/>
      <c r="S39" s="306">
        <v>1</v>
      </c>
      <c r="T39" s="306">
        <v>1</v>
      </c>
      <c r="V39" s="306">
        <v>1</v>
      </c>
      <c r="W39" s="306">
        <v>1</v>
      </c>
      <c r="X39" s="306">
        <v>1</v>
      </c>
      <c r="Y39" s="306">
        <v>1</v>
      </c>
      <c r="Z39" s="306">
        <v>1</v>
      </c>
      <c r="AA39" s="306">
        <v>1</v>
      </c>
      <c r="AB39" s="306">
        <v>1</v>
      </c>
      <c r="AC39" s="306">
        <v>1</v>
      </c>
      <c r="AD39" s="306">
        <v>1</v>
      </c>
      <c r="AE39" s="306">
        <v>1</v>
      </c>
      <c r="AF39" s="306">
        <v>1</v>
      </c>
      <c r="AG39" s="306">
        <v>1</v>
      </c>
      <c r="AH39" s="306">
        <v>1</v>
      </c>
      <c r="AI39" s="306">
        <v>1</v>
      </c>
      <c r="AJ39" s="306">
        <v>1</v>
      </c>
      <c r="AK39" s="306">
        <v>0</v>
      </c>
      <c r="AL39" s="306">
        <v>0</v>
      </c>
      <c r="AM39" s="306">
        <v>0</v>
      </c>
      <c r="AN39" s="306">
        <v>0</v>
      </c>
    </row>
    <row r="40" spans="4:40" ht="12.75">
      <c r="D40" s="468"/>
      <c r="E40" s="253">
        <v>35</v>
      </c>
      <c r="F40" s="246" t="s">
        <v>356</v>
      </c>
      <c r="G40" s="305">
        <v>0</v>
      </c>
      <c r="H40" s="305">
        <v>0</v>
      </c>
      <c r="I40" s="305">
        <v>0</v>
      </c>
      <c r="J40" s="305">
        <v>0</v>
      </c>
      <c r="K40" s="305">
        <v>0</v>
      </c>
      <c r="L40" s="305">
        <v>0</v>
      </c>
      <c r="M40" s="305">
        <v>0</v>
      </c>
      <c r="N40" s="305">
        <v>0</v>
      </c>
      <c r="O40" s="121"/>
      <c r="P40" s="305">
        <v>3</v>
      </c>
      <c r="Q40" s="305">
        <v>3</v>
      </c>
      <c r="R40" s="121"/>
      <c r="S40" s="306">
        <v>1</v>
      </c>
      <c r="T40" s="306">
        <v>1</v>
      </c>
      <c r="V40" s="306">
        <v>1</v>
      </c>
      <c r="W40" s="306">
        <v>1</v>
      </c>
      <c r="X40" s="306">
        <v>1</v>
      </c>
      <c r="Y40" s="306">
        <v>1</v>
      </c>
      <c r="Z40" s="306">
        <v>1</v>
      </c>
      <c r="AA40" s="306">
        <v>1</v>
      </c>
      <c r="AB40" s="306">
        <v>1</v>
      </c>
      <c r="AC40" s="306">
        <v>1</v>
      </c>
      <c r="AD40" s="306">
        <v>1</v>
      </c>
      <c r="AE40" s="306">
        <v>1</v>
      </c>
      <c r="AF40" s="306">
        <v>1</v>
      </c>
      <c r="AG40" s="306">
        <v>1</v>
      </c>
      <c r="AH40" s="306">
        <v>1</v>
      </c>
      <c r="AI40" s="306">
        <v>1</v>
      </c>
      <c r="AJ40" s="306">
        <v>1</v>
      </c>
      <c r="AK40" s="306">
        <v>0</v>
      </c>
      <c r="AL40" s="306">
        <v>0</v>
      </c>
      <c r="AM40" s="306">
        <v>0</v>
      </c>
      <c r="AN40" s="306">
        <v>0</v>
      </c>
    </row>
    <row r="41" spans="4:40" ht="12.75">
      <c r="D41" s="468"/>
      <c r="E41" s="253">
        <v>36</v>
      </c>
      <c r="F41" s="246" t="s">
        <v>419</v>
      </c>
      <c r="G41" s="305">
        <v>0</v>
      </c>
      <c r="H41" s="305">
        <v>0</v>
      </c>
      <c r="I41" s="305">
        <v>0</v>
      </c>
      <c r="J41" s="305">
        <v>0</v>
      </c>
      <c r="K41" s="305">
        <v>0</v>
      </c>
      <c r="L41" s="305">
        <v>0</v>
      </c>
      <c r="M41" s="305">
        <v>0</v>
      </c>
      <c r="N41" s="305">
        <v>0</v>
      </c>
      <c r="O41" s="121"/>
      <c r="P41" s="305">
        <v>1</v>
      </c>
      <c r="Q41" s="305">
        <v>1</v>
      </c>
      <c r="R41" s="121"/>
      <c r="S41" s="306">
        <v>1</v>
      </c>
      <c r="T41" s="306">
        <v>0</v>
      </c>
      <c r="V41" s="306">
        <v>1</v>
      </c>
      <c r="W41" s="306">
        <v>1</v>
      </c>
      <c r="X41" s="306">
        <v>1</v>
      </c>
      <c r="Y41" s="306">
        <v>1</v>
      </c>
      <c r="Z41" s="306">
        <v>1</v>
      </c>
      <c r="AA41" s="306">
        <v>1</v>
      </c>
      <c r="AB41" s="306">
        <v>1</v>
      </c>
      <c r="AC41" s="306">
        <v>1</v>
      </c>
      <c r="AD41" s="306">
        <v>1</v>
      </c>
      <c r="AE41" s="306">
        <v>1</v>
      </c>
      <c r="AF41" s="306">
        <v>1</v>
      </c>
      <c r="AG41" s="306">
        <v>1</v>
      </c>
      <c r="AH41" s="306">
        <v>1</v>
      </c>
      <c r="AI41" s="306">
        <v>1</v>
      </c>
      <c r="AJ41" s="306">
        <v>1</v>
      </c>
      <c r="AK41" s="306">
        <v>0</v>
      </c>
      <c r="AL41" s="306">
        <v>0</v>
      </c>
      <c r="AM41" s="306">
        <v>0</v>
      </c>
      <c r="AN41" s="306">
        <v>0</v>
      </c>
    </row>
    <row r="42" spans="4:40" ht="12.75">
      <c r="D42" s="468"/>
      <c r="E42" s="253">
        <v>37</v>
      </c>
      <c r="F42" s="246" t="s">
        <v>357</v>
      </c>
      <c r="G42" s="305">
        <v>0</v>
      </c>
      <c r="H42" s="305">
        <v>0</v>
      </c>
      <c r="I42" s="305">
        <v>0</v>
      </c>
      <c r="J42" s="305">
        <v>0</v>
      </c>
      <c r="K42" s="305">
        <v>0</v>
      </c>
      <c r="L42" s="305">
        <v>0</v>
      </c>
      <c r="M42" s="305">
        <v>0</v>
      </c>
      <c r="N42" s="305">
        <v>0</v>
      </c>
      <c r="O42" s="121"/>
      <c r="P42" s="305">
        <v>1</v>
      </c>
      <c r="Q42" s="305">
        <v>1</v>
      </c>
      <c r="R42" s="121"/>
      <c r="S42" s="306">
        <v>1</v>
      </c>
      <c r="T42" s="306">
        <v>0</v>
      </c>
      <c r="V42" s="306">
        <v>1</v>
      </c>
      <c r="W42" s="306">
        <v>1</v>
      </c>
      <c r="X42" s="306">
        <v>1</v>
      </c>
      <c r="Y42" s="306">
        <v>1</v>
      </c>
      <c r="Z42" s="306">
        <v>1</v>
      </c>
      <c r="AA42" s="306">
        <v>1</v>
      </c>
      <c r="AB42" s="306">
        <v>1</v>
      </c>
      <c r="AC42" s="306">
        <v>1</v>
      </c>
      <c r="AD42" s="306">
        <v>1</v>
      </c>
      <c r="AE42" s="306">
        <v>1</v>
      </c>
      <c r="AF42" s="306">
        <v>1</v>
      </c>
      <c r="AG42" s="306">
        <v>1</v>
      </c>
      <c r="AH42" s="306">
        <v>1</v>
      </c>
      <c r="AI42" s="306">
        <v>1</v>
      </c>
      <c r="AJ42" s="306">
        <v>1</v>
      </c>
      <c r="AK42" s="306">
        <v>0</v>
      </c>
      <c r="AL42" s="306">
        <v>0</v>
      </c>
      <c r="AM42" s="306">
        <v>0</v>
      </c>
      <c r="AN42" s="306">
        <v>0</v>
      </c>
    </row>
    <row r="43" spans="4:40" ht="12.75">
      <c r="D43" s="468"/>
      <c r="E43" s="253">
        <v>39</v>
      </c>
      <c r="F43" s="246" t="s">
        <v>483</v>
      </c>
      <c r="G43" s="305">
        <v>0</v>
      </c>
      <c r="H43" s="305">
        <v>0</v>
      </c>
      <c r="I43" s="305">
        <v>0</v>
      </c>
      <c r="J43" s="305">
        <v>0</v>
      </c>
      <c r="K43" s="305">
        <v>0</v>
      </c>
      <c r="L43" s="305">
        <v>0</v>
      </c>
      <c r="M43" s="305">
        <v>0</v>
      </c>
      <c r="N43" s="305">
        <v>0</v>
      </c>
      <c r="O43" s="121"/>
      <c r="P43" s="305">
        <v>0</v>
      </c>
      <c r="Q43" s="305">
        <v>0</v>
      </c>
      <c r="R43" s="121"/>
      <c r="S43" s="306">
        <v>0</v>
      </c>
      <c r="T43" s="306">
        <v>0</v>
      </c>
      <c r="V43" s="306">
        <v>0</v>
      </c>
      <c r="W43" s="306">
        <v>0</v>
      </c>
      <c r="X43" s="306">
        <v>0</v>
      </c>
      <c r="Y43" s="306">
        <v>0</v>
      </c>
      <c r="Z43" s="306">
        <v>0</v>
      </c>
      <c r="AA43" s="306">
        <v>0</v>
      </c>
      <c r="AB43" s="306">
        <v>0</v>
      </c>
      <c r="AC43" s="306">
        <v>0</v>
      </c>
      <c r="AD43" s="306">
        <v>0</v>
      </c>
      <c r="AE43" s="306">
        <v>0</v>
      </c>
      <c r="AF43" s="306">
        <v>0</v>
      </c>
      <c r="AG43" s="306">
        <v>0</v>
      </c>
      <c r="AH43" s="306">
        <v>0</v>
      </c>
      <c r="AI43" s="306">
        <v>0</v>
      </c>
      <c r="AJ43" s="306">
        <v>0</v>
      </c>
      <c r="AK43" s="306">
        <v>0</v>
      </c>
      <c r="AL43" s="306">
        <v>0</v>
      </c>
      <c r="AM43" s="306">
        <v>0</v>
      </c>
      <c r="AN43" s="306">
        <v>0</v>
      </c>
    </row>
    <row r="44" spans="4:40" ht="12.75">
      <c r="D44" s="468"/>
      <c r="E44" s="253">
        <v>41</v>
      </c>
      <c r="F44" s="246" t="s">
        <v>424</v>
      </c>
      <c r="G44" s="305">
        <v>1</v>
      </c>
      <c r="H44" s="305">
        <v>1</v>
      </c>
      <c r="I44" s="305">
        <v>0</v>
      </c>
      <c r="J44" s="305">
        <v>0</v>
      </c>
      <c r="K44" s="305">
        <v>0</v>
      </c>
      <c r="L44" s="305">
        <v>1</v>
      </c>
      <c r="M44" s="305">
        <v>0</v>
      </c>
      <c r="N44" s="305">
        <v>0</v>
      </c>
      <c r="O44" s="121"/>
      <c r="P44" s="305">
        <v>2</v>
      </c>
      <c r="Q44" s="305">
        <v>2</v>
      </c>
      <c r="R44" s="121"/>
      <c r="S44" s="306">
        <v>1</v>
      </c>
      <c r="T44" s="306">
        <v>1</v>
      </c>
      <c r="V44" s="306">
        <v>1</v>
      </c>
      <c r="W44" s="306">
        <v>1</v>
      </c>
      <c r="X44" s="306">
        <v>1</v>
      </c>
      <c r="Y44" s="306">
        <v>1</v>
      </c>
      <c r="Z44" s="306">
        <v>1</v>
      </c>
      <c r="AA44" s="306">
        <v>1</v>
      </c>
      <c r="AB44" s="306">
        <v>1</v>
      </c>
      <c r="AC44" s="306">
        <v>1</v>
      </c>
      <c r="AD44" s="306">
        <v>1</v>
      </c>
      <c r="AE44" s="306">
        <v>1</v>
      </c>
      <c r="AF44" s="306">
        <v>1</v>
      </c>
      <c r="AG44" s="306">
        <v>1</v>
      </c>
      <c r="AH44" s="306">
        <v>1</v>
      </c>
      <c r="AI44" s="306">
        <v>1</v>
      </c>
      <c r="AJ44" s="306">
        <v>1</v>
      </c>
      <c r="AK44" s="306">
        <v>1</v>
      </c>
      <c r="AL44" s="306">
        <v>1</v>
      </c>
      <c r="AM44" s="306">
        <v>0</v>
      </c>
      <c r="AN44" s="306">
        <v>0</v>
      </c>
    </row>
    <row r="45" spans="4:40" ht="12.75">
      <c r="D45" s="468"/>
      <c r="E45" s="253">
        <v>42</v>
      </c>
      <c r="F45" s="246" t="s">
        <v>423</v>
      </c>
      <c r="G45" s="305">
        <v>1</v>
      </c>
      <c r="H45" s="305">
        <v>1</v>
      </c>
      <c r="I45" s="305">
        <v>0</v>
      </c>
      <c r="J45" s="305">
        <v>0</v>
      </c>
      <c r="K45" s="305">
        <v>0</v>
      </c>
      <c r="L45" s="305">
        <v>1</v>
      </c>
      <c r="M45" s="305">
        <v>0</v>
      </c>
      <c r="N45" s="305">
        <v>0</v>
      </c>
      <c r="O45" s="121"/>
      <c r="P45" s="305">
        <v>2</v>
      </c>
      <c r="Q45" s="305">
        <v>2</v>
      </c>
      <c r="R45" s="121"/>
      <c r="S45" s="306">
        <v>1</v>
      </c>
      <c r="T45" s="306">
        <v>1</v>
      </c>
      <c r="V45" s="306">
        <v>1</v>
      </c>
      <c r="W45" s="306">
        <v>1</v>
      </c>
      <c r="X45" s="306">
        <v>1</v>
      </c>
      <c r="Y45" s="306">
        <v>1</v>
      </c>
      <c r="Z45" s="306">
        <v>1</v>
      </c>
      <c r="AA45" s="306">
        <v>1</v>
      </c>
      <c r="AB45" s="306">
        <v>1</v>
      </c>
      <c r="AC45" s="306">
        <v>1</v>
      </c>
      <c r="AD45" s="306">
        <v>1</v>
      </c>
      <c r="AE45" s="306">
        <v>1</v>
      </c>
      <c r="AF45" s="306">
        <v>1</v>
      </c>
      <c r="AG45" s="306">
        <v>1</v>
      </c>
      <c r="AH45" s="306">
        <v>1</v>
      </c>
      <c r="AI45" s="306">
        <v>1</v>
      </c>
      <c r="AJ45" s="306">
        <v>1</v>
      </c>
      <c r="AK45" s="306">
        <v>1</v>
      </c>
      <c r="AL45" s="306">
        <v>1</v>
      </c>
      <c r="AM45" s="306">
        <v>0</v>
      </c>
      <c r="AN45" s="306">
        <v>0</v>
      </c>
    </row>
    <row r="46" spans="4:40" ht="12.75">
      <c r="D46" s="468"/>
      <c r="E46" s="253">
        <v>43</v>
      </c>
      <c r="F46" s="246" t="s">
        <v>422</v>
      </c>
      <c r="G46" s="305">
        <v>1</v>
      </c>
      <c r="H46" s="305">
        <v>1</v>
      </c>
      <c r="I46" s="305">
        <v>0</v>
      </c>
      <c r="J46" s="305">
        <v>0</v>
      </c>
      <c r="K46" s="305">
        <v>0</v>
      </c>
      <c r="L46" s="305">
        <v>1</v>
      </c>
      <c r="M46" s="305">
        <v>0</v>
      </c>
      <c r="N46" s="305">
        <v>0</v>
      </c>
      <c r="O46" s="121"/>
      <c r="P46" s="305">
        <v>3</v>
      </c>
      <c r="Q46" s="305">
        <v>3</v>
      </c>
      <c r="R46" s="121"/>
      <c r="S46" s="306">
        <v>1</v>
      </c>
      <c r="T46" s="306">
        <v>1</v>
      </c>
      <c r="V46" s="306">
        <v>1</v>
      </c>
      <c r="W46" s="306">
        <v>1</v>
      </c>
      <c r="X46" s="306">
        <v>1</v>
      </c>
      <c r="Y46" s="306">
        <v>1</v>
      </c>
      <c r="Z46" s="306">
        <v>1</v>
      </c>
      <c r="AA46" s="306">
        <v>1</v>
      </c>
      <c r="AB46" s="306">
        <v>1</v>
      </c>
      <c r="AC46" s="306">
        <v>1</v>
      </c>
      <c r="AD46" s="306">
        <v>1</v>
      </c>
      <c r="AE46" s="306">
        <v>1</v>
      </c>
      <c r="AF46" s="306">
        <v>1</v>
      </c>
      <c r="AG46" s="306">
        <v>1</v>
      </c>
      <c r="AH46" s="306">
        <v>1</v>
      </c>
      <c r="AI46" s="306">
        <v>1</v>
      </c>
      <c r="AJ46" s="306">
        <v>1</v>
      </c>
      <c r="AK46" s="306">
        <v>1</v>
      </c>
      <c r="AL46" s="306">
        <v>1</v>
      </c>
      <c r="AM46" s="306">
        <v>0</v>
      </c>
      <c r="AN46" s="306">
        <v>0</v>
      </c>
    </row>
    <row r="47" spans="4:40" ht="12.75">
      <c r="D47" s="468"/>
      <c r="E47" s="253">
        <v>44</v>
      </c>
      <c r="F47" s="246" t="s">
        <v>420</v>
      </c>
      <c r="G47" s="305">
        <v>1</v>
      </c>
      <c r="H47" s="305">
        <v>1</v>
      </c>
      <c r="I47" s="305">
        <v>0</v>
      </c>
      <c r="J47" s="305">
        <v>0</v>
      </c>
      <c r="K47" s="305">
        <v>0</v>
      </c>
      <c r="L47" s="305">
        <v>1</v>
      </c>
      <c r="M47" s="305">
        <v>0</v>
      </c>
      <c r="N47" s="305">
        <v>0</v>
      </c>
      <c r="O47" s="121"/>
      <c r="P47" s="305">
        <v>2</v>
      </c>
      <c r="Q47" s="305">
        <v>2</v>
      </c>
      <c r="R47" s="121"/>
      <c r="S47" s="306">
        <v>1</v>
      </c>
      <c r="T47" s="306">
        <v>1</v>
      </c>
      <c r="V47" s="306">
        <v>1</v>
      </c>
      <c r="W47" s="306">
        <v>1</v>
      </c>
      <c r="X47" s="306">
        <v>1</v>
      </c>
      <c r="Y47" s="306">
        <v>1</v>
      </c>
      <c r="Z47" s="306">
        <v>1</v>
      </c>
      <c r="AA47" s="306">
        <v>1</v>
      </c>
      <c r="AB47" s="306">
        <v>1</v>
      </c>
      <c r="AC47" s="306">
        <v>1</v>
      </c>
      <c r="AD47" s="306">
        <v>1</v>
      </c>
      <c r="AE47" s="306">
        <v>1</v>
      </c>
      <c r="AF47" s="306">
        <v>1</v>
      </c>
      <c r="AG47" s="306">
        <v>1</v>
      </c>
      <c r="AH47" s="306">
        <v>1</v>
      </c>
      <c r="AI47" s="306">
        <v>1</v>
      </c>
      <c r="AJ47" s="306">
        <v>1</v>
      </c>
      <c r="AK47" s="306">
        <v>1</v>
      </c>
      <c r="AL47" s="306">
        <v>1</v>
      </c>
      <c r="AM47" s="306">
        <v>0</v>
      </c>
      <c r="AN47" s="306">
        <v>0</v>
      </c>
    </row>
    <row r="48" spans="4:40" ht="12.75">
      <c r="D48" s="468"/>
      <c r="E48" s="253">
        <v>45</v>
      </c>
      <c r="F48" s="246" t="s">
        <v>421</v>
      </c>
      <c r="G48" s="305">
        <v>1</v>
      </c>
      <c r="H48" s="305">
        <v>1</v>
      </c>
      <c r="I48" s="305">
        <v>0</v>
      </c>
      <c r="J48" s="305">
        <v>0</v>
      </c>
      <c r="K48" s="305">
        <v>0</v>
      </c>
      <c r="L48" s="305">
        <v>1</v>
      </c>
      <c r="M48" s="305">
        <v>0</v>
      </c>
      <c r="N48" s="305">
        <v>0</v>
      </c>
      <c r="O48" s="121"/>
      <c r="P48" s="305">
        <v>1</v>
      </c>
      <c r="Q48" s="305">
        <v>1</v>
      </c>
      <c r="R48" s="121"/>
      <c r="S48" s="306">
        <v>1</v>
      </c>
      <c r="T48" s="306">
        <v>1</v>
      </c>
      <c r="V48" s="306">
        <v>1</v>
      </c>
      <c r="W48" s="306">
        <v>1</v>
      </c>
      <c r="X48" s="306">
        <v>1</v>
      </c>
      <c r="Y48" s="306">
        <v>1</v>
      </c>
      <c r="Z48" s="306">
        <v>1</v>
      </c>
      <c r="AA48" s="306">
        <v>1</v>
      </c>
      <c r="AB48" s="306">
        <v>1</v>
      </c>
      <c r="AC48" s="306">
        <v>1</v>
      </c>
      <c r="AD48" s="306">
        <v>1</v>
      </c>
      <c r="AE48" s="306">
        <v>1</v>
      </c>
      <c r="AF48" s="306">
        <v>1</v>
      </c>
      <c r="AG48" s="306">
        <v>1</v>
      </c>
      <c r="AH48" s="306">
        <v>1</v>
      </c>
      <c r="AI48" s="306">
        <v>1</v>
      </c>
      <c r="AJ48" s="306">
        <v>1</v>
      </c>
      <c r="AK48" s="306">
        <v>1</v>
      </c>
      <c r="AL48" s="306">
        <v>1</v>
      </c>
      <c r="AM48" s="306">
        <v>0</v>
      </c>
      <c r="AN48" s="306">
        <v>0</v>
      </c>
    </row>
    <row r="50" ht="12.75">
      <c r="P50" s="246" t="s">
        <v>493</v>
      </c>
    </row>
    <row r="51" ht="12.75">
      <c r="P51" s="246" t="s">
        <v>494</v>
      </c>
    </row>
    <row r="52" ht="12.75">
      <c r="P52" s="246" t="s">
        <v>495</v>
      </c>
    </row>
    <row r="53" ht="12.75">
      <c r="P53" s="246" t="s">
        <v>496</v>
      </c>
    </row>
  </sheetData>
  <sheetProtection password="C41E" sheet="1" objects="1" scenarios="1"/>
  <mergeCells count="7">
    <mergeCell ref="D4:D48"/>
    <mergeCell ref="S2:S3"/>
    <mergeCell ref="V2:AN2"/>
    <mergeCell ref="G2:N2"/>
    <mergeCell ref="A1:L1"/>
    <mergeCell ref="N1:T1"/>
    <mergeCell ref="P2:Q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Z58"/>
  <sheetViews>
    <sheetView showGridLines="0" workbookViewId="0" topLeftCell="C1">
      <selection activeCell="AI6" sqref="AI6"/>
    </sheetView>
  </sheetViews>
  <sheetFormatPr defaultColWidth="10.8515625" defaultRowHeight="12.75"/>
  <cols>
    <col min="1" max="1" width="5.00390625" style="121" customWidth="1"/>
    <col min="2" max="2" width="2.28125" style="121" customWidth="1"/>
    <col min="3" max="3" width="5.421875" style="121" customWidth="1"/>
    <col min="4" max="4" width="5.7109375" style="121" customWidth="1"/>
    <col min="5" max="5" width="5.8515625" style="121" customWidth="1"/>
    <col min="6" max="6" width="3.7109375" style="121" customWidth="1"/>
    <col min="7" max="7" width="2.421875" style="121" customWidth="1"/>
    <col min="8" max="8" width="2.00390625" style="121" customWidth="1"/>
    <col min="9" max="9" width="5.140625" style="121" customWidth="1"/>
    <col min="10" max="10" width="5.8515625" style="121" customWidth="1"/>
    <col min="11" max="11" width="6.28125" style="121" customWidth="1"/>
    <col min="12" max="12" width="3.28125" style="121" customWidth="1"/>
    <col min="13" max="13" width="5.140625" style="121" customWidth="1"/>
    <col min="14" max="15" width="5.8515625" style="121" customWidth="1"/>
    <col min="16" max="16" width="4.421875" style="195" customWidth="1"/>
    <col min="17" max="17" width="1.28515625" style="121" customWidth="1"/>
    <col min="18" max="18" width="0.42578125" style="121" customWidth="1"/>
    <col min="19" max="19" width="1.1484375" style="121" customWidth="1"/>
    <col min="20" max="20" width="4.140625" style="121" customWidth="1"/>
    <col min="21" max="21" width="5.140625" style="121" customWidth="1"/>
    <col min="22" max="22" width="2.8515625" style="121" customWidth="1"/>
    <col min="23" max="23" width="0.9921875" style="121" customWidth="1"/>
    <col min="24" max="24" width="0.71875" style="121" customWidth="1"/>
    <col min="25" max="25" width="1.1484375" style="121" customWidth="1"/>
    <col min="26" max="26" width="4.00390625" style="121" customWidth="1"/>
    <col min="27" max="27" width="4.28125" style="121" customWidth="1"/>
    <col min="28" max="28" width="2.28125" style="121" customWidth="1"/>
    <col min="29" max="29" width="1.8515625" style="121" customWidth="1"/>
    <col min="30" max="30" width="6.421875" style="121" customWidth="1"/>
    <col min="31" max="31" width="5.7109375" style="121" customWidth="1"/>
    <col min="32" max="32" width="4.28125" style="195" customWidth="1"/>
    <col min="33" max="33" width="3.7109375" style="121" customWidth="1"/>
    <col min="34" max="34" width="9.28125" style="196" customWidth="1"/>
    <col min="35" max="35" width="5.7109375" style="121" customWidth="1"/>
    <col min="36" max="36" width="5.8515625" style="121" customWidth="1"/>
    <col min="37" max="37" width="5.00390625" style="121" customWidth="1"/>
    <col min="38" max="43" width="5.8515625" style="121" customWidth="1"/>
    <col min="44" max="44" width="5.7109375" style="121" customWidth="1"/>
    <col min="45" max="46" width="5.00390625" style="121" customWidth="1"/>
    <col min="47" max="47" width="5.140625" style="121" customWidth="1"/>
    <col min="48" max="48" width="5.00390625" style="121" customWidth="1"/>
    <col min="49" max="49" width="5.140625" style="121" customWidth="1"/>
    <col min="50" max="50" width="5.7109375" style="121" customWidth="1"/>
    <col min="51" max="51" width="0.42578125" style="121" customWidth="1"/>
    <col min="52" max="52" width="5.140625" style="121" customWidth="1"/>
    <col min="53" max="53" width="4.140625" style="121" customWidth="1"/>
    <col min="54" max="54" width="5.140625" style="121" customWidth="1"/>
    <col min="55" max="55" width="2.8515625" style="121" customWidth="1"/>
    <col min="56" max="56" width="0.9921875" style="121" customWidth="1"/>
    <col min="57" max="57" width="0.71875" style="121" customWidth="1"/>
    <col min="58" max="58" width="1.1484375" style="121" customWidth="1"/>
    <col min="59" max="59" width="4.00390625" style="121" customWidth="1"/>
    <col min="60" max="60" width="4.28125" style="121" customWidth="1"/>
    <col min="61" max="61" width="2.28125" style="121" customWidth="1"/>
    <col min="62" max="62" width="1.8515625" style="121" customWidth="1"/>
    <col min="63" max="63" width="6.421875" style="121" customWidth="1"/>
    <col min="64" max="64" width="5.7109375" style="121" customWidth="1"/>
    <col min="65" max="16384" width="10.8515625" style="121" customWidth="1"/>
  </cols>
  <sheetData>
    <row r="1" spans="1:42" ht="42" customHeight="1">
      <c r="A1" s="518" t="s">
        <v>242</v>
      </c>
      <c r="B1" s="518"/>
      <c r="C1" s="518"/>
      <c r="D1" s="518"/>
      <c r="E1" s="518"/>
      <c r="F1" s="518"/>
      <c r="G1" s="438"/>
      <c r="H1" s="438"/>
      <c r="I1" s="438"/>
      <c r="J1" s="438"/>
      <c r="K1" s="438"/>
      <c r="L1" s="438"/>
      <c r="M1" s="438"/>
      <c r="N1" s="438"/>
      <c r="O1" s="438"/>
      <c r="AI1" s="498" t="s">
        <v>312</v>
      </c>
      <c r="AJ1" s="498"/>
      <c r="AK1" s="498"/>
      <c r="AL1" s="498"/>
      <c r="AM1" s="242"/>
      <c r="AN1" s="242"/>
      <c r="AO1" s="242"/>
      <c r="AP1" s="242"/>
    </row>
    <row r="2" ht="13.5" thickBot="1"/>
    <row r="3" spans="1:48" ht="23" customHeight="1" thickBot="1">
      <c r="A3" s="518" t="s">
        <v>49</v>
      </c>
      <c r="B3" s="438"/>
      <c r="C3" s="438"/>
      <c r="D3" s="418"/>
      <c r="E3" s="197">
        <v>25.4</v>
      </c>
      <c r="F3" s="519" t="s">
        <v>141</v>
      </c>
      <c r="G3" s="438"/>
      <c r="H3" s="438"/>
      <c r="I3" s="438"/>
      <c r="J3" s="438"/>
      <c r="K3" s="198">
        <v>1</v>
      </c>
      <c r="L3" s="121" t="s">
        <v>110</v>
      </c>
      <c r="Q3" s="121" t="s">
        <v>114</v>
      </c>
      <c r="AI3" s="499" t="s">
        <v>64</v>
      </c>
      <c r="AJ3" s="499"/>
      <c r="AK3" s="499"/>
      <c r="AL3" s="499"/>
      <c r="AM3" s="500" t="s">
        <v>54</v>
      </c>
      <c r="AN3" s="499"/>
      <c r="AO3" s="499"/>
      <c r="AP3" s="499"/>
      <c r="AQ3" s="131"/>
      <c r="AR3" s="131"/>
      <c r="AS3" s="131"/>
      <c r="AT3" s="131"/>
      <c r="AU3" s="283"/>
      <c r="AV3" s="283"/>
    </row>
    <row r="4" spans="35:44" ht="26" customHeight="1" thickBot="1">
      <c r="AI4" s="528" t="s">
        <v>281</v>
      </c>
      <c r="AJ4" s="528"/>
      <c r="AK4" s="499" t="s">
        <v>280</v>
      </c>
      <c r="AL4" s="499"/>
      <c r="AM4" s="528" t="s">
        <v>281</v>
      </c>
      <c r="AN4" s="528"/>
      <c r="AO4" s="499" t="s">
        <v>197</v>
      </c>
      <c r="AP4" s="499"/>
      <c r="AQ4" s="285"/>
      <c r="AR4" s="285"/>
    </row>
    <row r="5" spans="1:42" ht="15" customHeight="1">
      <c r="A5" s="520" t="s">
        <v>157</v>
      </c>
      <c r="B5" s="521"/>
      <c r="C5" s="522"/>
      <c r="D5" s="522"/>
      <c r="E5" s="523"/>
      <c r="F5" s="199"/>
      <c r="G5" s="524" t="s">
        <v>158</v>
      </c>
      <c r="H5" s="525"/>
      <c r="I5" s="525"/>
      <c r="J5" s="525"/>
      <c r="K5" s="526"/>
      <c r="L5" s="200"/>
      <c r="M5" s="520" t="s">
        <v>220</v>
      </c>
      <c r="N5" s="521"/>
      <c r="O5" s="527"/>
      <c r="Q5" s="520" t="s">
        <v>157</v>
      </c>
      <c r="R5" s="521"/>
      <c r="S5" s="521"/>
      <c r="T5" s="521"/>
      <c r="U5" s="527"/>
      <c r="V5" s="199"/>
      <c r="W5" s="524" t="s">
        <v>158</v>
      </c>
      <c r="X5" s="525"/>
      <c r="Y5" s="525"/>
      <c r="Z5" s="525"/>
      <c r="AA5" s="526"/>
      <c r="AC5" s="520" t="s">
        <v>220</v>
      </c>
      <c r="AD5" s="521"/>
      <c r="AE5" s="527"/>
      <c r="AH5" s="202"/>
      <c r="AI5" s="294" t="s">
        <v>152</v>
      </c>
      <c r="AJ5" s="294" t="s">
        <v>132</v>
      </c>
      <c r="AK5" s="294" t="s">
        <v>152</v>
      </c>
      <c r="AL5" s="294" t="s">
        <v>132</v>
      </c>
      <c r="AM5" s="294" t="s">
        <v>152</v>
      </c>
      <c r="AN5" s="294" t="s">
        <v>132</v>
      </c>
      <c r="AO5" s="294" t="s">
        <v>152</v>
      </c>
      <c r="AP5" s="294" t="s">
        <v>132</v>
      </c>
    </row>
    <row r="6" spans="1:42" ht="15" customHeight="1">
      <c r="A6" s="529"/>
      <c r="B6" s="530"/>
      <c r="C6" s="205"/>
      <c r="D6" s="205"/>
      <c r="E6" s="203"/>
      <c r="F6" s="199"/>
      <c r="G6" s="531"/>
      <c r="H6" s="532"/>
      <c r="I6" s="205"/>
      <c r="J6" s="205"/>
      <c r="K6" s="204"/>
      <c r="L6" s="200"/>
      <c r="M6" s="533" t="s">
        <v>221</v>
      </c>
      <c r="N6" s="534"/>
      <c r="O6" s="535"/>
      <c r="Q6" s="529"/>
      <c r="R6" s="543"/>
      <c r="S6" s="559"/>
      <c r="T6" s="559"/>
      <c r="U6" s="203"/>
      <c r="V6" s="199"/>
      <c r="W6" s="531"/>
      <c r="X6" s="532"/>
      <c r="Y6" s="205"/>
      <c r="Z6" s="205"/>
      <c r="AA6" s="204"/>
      <c r="AC6" s="533" t="s">
        <v>221</v>
      </c>
      <c r="AD6" s="534"/>
      <c r="AE6" s="535"/>
      <c r="AH6" s="307" t="s">
        <v>199</v>
      </c>
      <c r="AI6" s="151">
        <v>6.25</v>
      </c>
      <c r="AJ6" s="151">
        <v>6.25</v>
      </c>
      <c r="AK6" s="151">
        <v>5</v>
      </c>
      <c r="AL6" s="151">
        <v>5</v>
      </c>
      <c r="AM6" s="206">
        <f aca="true" t="shared" si="0" ref="AM6:AN13">AI6*25.4</f>
        <v>158.75</v>
      </c>
      <c r="AN6" s="206">
        <f t="shared" si="0"/>
        <v>158.75</v>
      </c>
      <c r="AO6" s="206">
        <f>AK6*25.4</f>
        <v>127</v>
      </c>
      <c r="AP6" s="206">
        <f>AL6*25.4</f>
        <v>127</v>
      </c>
    </row>
    <row r="7" spans="1:42" ht="12.75">
      <c r="A7" s="536" t="s">
        <v>222</v>
      </c>
      <c r="B7" s="537"/>
      <c r="C7" s="208" t="s">
        <v>223</v>
      </c>
      <c r="D7" s="209" t="s">
        <v>224</v>
      </c>
      <c r="E7" s="210" t="s">
        <v>225</v>
      </c>
      <c r="F7" s="199"/>
      <c r="G7" s="538" t="s">
        <v>222</v>
      </c>
      <c r="H7" s="539"/>
      <c r="I7" s="297" t="s">
        <v>223</v>
      </c>
      <c r="J7" s="301" t="s">
        <v>224</v>
      </c>
      <c r="K7" s="302" t="s">
        <v>225</v>
      </c>
      <c r="L7" s="199"/>
      <c r="M7" s="211" t="s">
        <v>223</v>
      </c>
      <c r="N7" s="209" t="s">
        <v>224</v>
      </c>
      <c r="O7" s="210" t="s">
        <v>225</v>
      </c>
      <c r="T7" s="209" t="s">
        <v>224</v>
      </c>
      <c r="U7" s="210" t="s">
        <v>225</v>
      </c>
      <c r="V7" s="199"/>
      <c r="Z7" s="301" t="s">
        <v>224</v>
      </c>
      <c r="AA7" s="302" t="s">
        <v>225</v>
      </c>
      <c r="AD7" s="209" t="s">
        <v>224</v>
      </c>
      <c r="AE7" s="210" t="s">
        <v>225</v>
      </c>
      <c r="AH7" s="307" t="s">
        <v>334</v>
      </c>
      <c r="AI7" s="151">
        <v>5</v>
      </c>
      <c r="AJ7" s="151">
        <v>5</v>
      </c>
      <c r="AK7" s="151">
        <v>5</v>
      </c>
      <c r="AL7" s="151">
        <v>5</v>
      </c>
      <c r="AM7" s="206">
        <f t="shared" si="0"/>
        <v>127</v>
      </c>
      <c r="AN7" s="206">
        <f t="shared" si="0"/>
        <v>127</v>
      </c>
      <c r="AO7" s="206">
        <f aca="true" t="shared" si="1" ref="AO7:AP13">AK7*25.4</f>
        <v>127</v>
      </c>
      <c r="AP7" s="206">
        <f t="shared" si="1"/>
        <v>127</v>
      </c>
    </row>
    <row r="8" spans="1:42" ht="12.75">
      <c r="A8" s="540"/>
      <c r="B8" s="541"/>
      <c r="C8" s="295">
        <f>'ORDER FORM'!D19</f>
        <v>0</v>
      </c>
      <c r="D8" s="212">
        <f>'ORDER FORM'!E19*cf</f>
        <v>0</v>
      </c>
      <c r="E8" s="300">
        <f>'ORDER FORM'!F19*cf</f>
        <v>0</v>
      </c>
      <c r="F8" s="199"/>
      <c r="G8" s="542"/>
      <c r="H8" s="539"/>
      <c r="I8" s="295">
        <f>'ORDER FORM'!J19</f>
        <v>0</v>
      </c>
      <c r="J8" s="299">
        <f>'ORDER FORM'!K19*cf</f>
        <v>0</v>
      </c>
      <c r="K8" s="300">
        <f>'ORDER FORM'!L19*cf</f>
        <v>0</v>
      </c>
      <c r="L8" s="199"/>
      <c r="M8" s="213">
        <f>'ORDER FORM'!O19</f>
        <v>0</v>
      </c>
      <c r="N8" s="213">
        <f>'ORDER FORM'!P19*cf</f>
        <v>0</v>
      </c>
      <c r="O8" s="213">
        <f>'ORDER FORM'!R19*cf</f>
        <v>0</v>
      </c>
      <c r="T8" s="212">
        <f>IF(C8=0,0,IF(D8&lt;$AQ$21,-1,1))</f>
        <v>0</v>
      </c>
      <c r="U8" s="214">
        <f>IF(C8=0,0,IF(E8&lt;$AR$21,-1,1))</f>
        <v>0</v>
      </c>
      <c r="V8" s="199"/>
      <c r="Z8" s="215">
        <f>IF(I8=0,0,IF(J8&lt;$AQ$23,-1,1))</f>
        <v>0</v>
      </c>
      <c r="AA8" s="216">
        <f>IF(I8=0,0,IF(K8&lt;$AR$23,-1,1))</f>
        <v>0</v>
      </c>
      <c r="AD8" s="215">
        <f>IF(M8=0,0,IF(N8&lt;$AQ$25,-1,1))</f>
        <v>0</v>
      </c>
      <c r="AE8" s="216">
        <f>IF(M8=0,0,IF(O8&lt;$AR$25,-1,1))</f>
        <v>0</v>
      </c>
      <c r="AH8" s="307" t="s">
        <v>209</v>
      </c>
      <c r="AI8" s="151">
        <v>5</v>
      </c>
      <c r="AJ8" s="151">
        <v>5</v>
      </c>
      <c r="AK8" s="151">
        <v>5</v>
      </c>
      <c r="AL8" s="151">
        <v>5</v>
      </c>
      <c r="AM8" s="206">
        <f t="shared" si="0"/>
        <v>127</v>
      </c>
      <c r="AN8" s="206">
        <f t="shared" si="0"/>
        <v>127</v>
      </c>
      <c r="AO8" s="206">
        <f t="shared" si="1"/>
        <v>127</v>
      </c>
      <c r="AP8" s="206">
        <f t="shared" si="1"/>
        <v>127</v>
      </c>
    </row>
    <row r="9" spans="1:42" ht="12.75">
      <c r="A9" s="540"/>
      <c r="B9" s="541"/>
      <c r="C9" s="295">
        <f>'ORDER FORM'!D20</f>
        <v>0</v>
      </c>
      <c r="D9" s="212">
        <f>'ORDER FORM'!E20*cf</f>
        <v>0</v>
      </c>
      <c r="E9" s="300">
        <f>'ORDER FORM'!F20*cf</f>
        <v>0</v>
      </c>
      <c r="F9" s="199"/>
      <c r="G9" s="542"/>
      <c r="H9" s="539"/>
      <c r="I9" s="295">
        <f>'ORDER FORM'!J20</f>
        <v>0</v>
      </c>
      <c r="J9" s="299">
        <f>'ORDER FORM'!K20*cf</f>
        <v>0</v>
      </c>
      <c r="K9" s="300">
        <f>'ORDER FORM'!L20*cf</f>
        <v>0</v>
      </c>
      <c r="L9" s="199"/>
      <c r="M9" s="213">
        <f>'ORDER FORM'!O20</f>
        <v>0</v>
      </c>
      <c r="N9" s="213">
        <f>'ORDER FORM'!P20*cf</f>
        <v>0</v>
      </c>
      <c r="O9" s="213">
        <f>'ORDER FORM'!R20*cf</f>
        <v>0</v>
      </c>
      <c r="T9" s="212">
        <f aca="true" t="shared" si="2" ref="T9:T22">IF(C9=0,0,IF(D9&lt;$AQ$21,-1,1))</f>
        <v>0</v>
      </c>
      <c r="U9" s="214">
        <f aca="true" t="shared" si="3" ref="U9:U22">IF(C9=0,0,IF(E9&lt;$AR$21,-1,1))</f>
        <v>0</v>
      </c>
      <c r="V9" s="199"/>
      <c r="Z9" s="215">
        <f aca="true" t="shared" si="4" ref="Z9:Z22">IF(I9=0,0,IF(J9&lt;$AQ$23,-1,1))</f>
        <v>0</v>
      </c>
      <c r="AA9" s="216">
        <f aca="true" t="shared" si="5" ref="AA9:AA22">IF(I9=0,0,IF(K9&lt;$AR$23,-1,1))</f>
        <v>0</v>
      </c>
      <c r="AD9" s="215">
        <f aca="true" t="shared" si="6" ref="AD9:AD16">IF(M9=0,0,IF(N9&lt;$AQ$25,-1,1))</f>
        <v>0</v>
      </c>
      <c r="AE9" s="216">
        <f aca="true" t="shared" si="7" ref="AE9:AE17">IF(M9=0,0,IF(O9&lt;$AR$25,-1,1))</f>
        <v>0</v>
      </c>
      <c r="AH9" s="307" t="s">
        <v>211</v>
      </c>
      <c r="AI9" s="151">
        <v>5.5</v>
      </c>
      <c r="AJ9" s="151">
        <v>5.5</v>
      </c>
      <c r="AK9" s="151">
        <v>5.5</v>
      </c>
      <c r="AL9" s="151">
        <v>5.5</v>
      </c>
      <c r="AM9" s="206">
        <f t="shared" si="0"/>
        <v>139.7</v>
      </c>
      <c r="AN9" s="206">
        <f t="shared" si="0"/>
        <v>139.7</v>
      </c>
      <c r="AO9" s="206">
        <f t="shared" si="1"/>
        <v>139.7</v>
      </c>
      <c r="AP9" s="206">
        <f t="shared" si="1"/>
        <v>139.7</v>
      </c>
    </row>
    <row r="10" spans="1:42" ht="12.75">
      <c r="A10" s="540"/>
      <c r="B10" s="541"/>
      <c r="C10" s="295">
        <f>'ORDER FORM'!D21</f>
        <v>0</v>
      </c>
      <c r="D10" s="212">
        <f>'ORDER FORM'!E21*cf</f>
        <v>0</v>
      </c>
      <c r="E10" s="300">
        <f>'ORDER FORM'!F21*cf</f>
        <v>0</v>
      </c>
      <c r="F10" s="199"/>
      <c r="G10" s="542"/>
      <c r="H10" s="539"/>
      <c r="I10" s="295">
        <f>'ORDER FORM'!J21</f>
        <v>0</v>
      </c>
      <c r="J10" s="299">
        <f>'ORDER FORM'!K21*cf</f>
        <v>0</v>
      </c>
      <c r="K10" s="300">
        <f>'ORDER FORM'!L21*cf</f>
        <v>0</v>
      </c>
      <c r="L10" s="199"/>
      <c r="M10" s="213">
        <f>'ORDER FORM'!O21</f>
        <v>0</v>
      </c>
      <c r="N10" s="213">
        <f>'ORDER FORM'!P21*cf</f>
        <v>0</v>
      </c>
      <c r="O10" s="213">
        <f>'ORDER FORM'!R21*cf</f>
        <v>0</v>
      </c>
      <c r="T10" s="212">
        <f t="shared" si="2"/>
        <v>0</v>
      </c>
      <c r="U10" s="214">
        <f t="shared" si="3"/>
        <v>0</v>
      </c>
      <c r="V10" s="199"/>
      <c r="Z10" s="215">
        <f t="shared" si="4"/>
        <v>0</v>
      </c>
      <c r="AA10" s="216">
        <f t="shared" si="5"/>
        <v>0</v>
      </c>
      <c r="AD10" s="215">
        <f t="shared" si="6"/>
        <v>0</v>
      </c>
      <c r="AE10" s="216">
        <f t="shared" si="7"/>
        <v>0</v>
      </c>
      <c r="AH10" s="307" t="s">
        <v>213</v>
      </c>
      <c r="AI10" s="151">
        <v>5</v>
      </c>
      <c r="AJ10" s="151">
        <v>5</v>
      </c>
      <c r="AK10" s="151">
        <v>5</v>
      </c>
      <c r="AL10" s="151">
        <v>5</v>
      </c>
      <c r="AM10" s="206">
        <f t="shared" si="0"/>
        <v>127</v>
      </c>
      <c r="AN10" s="206">
        <f t="shared" si="0"/>
        <v>127</v>
      </c>
      <c r="AO10" s="206">
        <f t="shared" si="1"/>
        <v>127</v>
      </c>
      <c r="AP10" s="206">
        <f t="shared" si="1"/>
        <v>127</v>
      </c>
    </row>
    <row r="11" spans="1:42" ht="12.75">
      <c r="A11" s="540"/>
      <c r="B11" s="541"/>
      <c r="C11" s="295">
        <f>'ORDER FORM'!D22</f>
        <v>0</v>
      </c>
      <c r="D11" s="212">
        <f>'ORDER FORM'!E22*cf</f>
        <v>0</v>
      </c>
      <c r="E11" s="300">
        <f>'ORDER FORM'!F22*cf</f>
        <v>0</v>
      </c>
      <c r="F11" s="199"/>
      <c r="G11" s="542"/>
      <c r="H11" s="539"/>
      <c r="I11" s="295">
        <f>'ORDER FORM'!J22</f>
        <v>0</v>
      </c>
      <c r="J11" s="299">
        <f>'ORDER FORM'!K22*cf</f>
        <v>0</v>
      </c>
      <c r="K11" s="217">
        <f>'ORDER FORM'!L22*cf</f>
        <v>0</v>
      </c>
      <c r="L11" s="199"/>
      <c r="M11" s="213">
        <f>'ORDER FORM'!O22</f>
        <v>0</v>
      </c>
      <c r="N11" s="213">
        <f>'ORDER FORM'!P22*cf</f>
        <v>0</v>
      </c>
      <c r="O11" s="213">
        <f>'ORDER FORM'!R22*cf</f>
        <v>0</v>
      </c>
      <c r="T11" s="212">
        <f t="shared" si="2"/>
        <v>0</v>
      </c>
      <c r="U11" s="214">
        <f t="shared" si="3"/>
        <v>0</v>
      </c>
      <c r="V11" s="199"/>
      <c r="Z11" s="215">
        <f t="shared" si="4"/>
        <v>0</v>
      </c>
      <c r="AA11" s="216">
        <f t="shared" si="5"/>
        <v>0</v>
      </c>
      <c r="AD11" s="215">
        <f t="shared" si="6"/>
        <v>0</v>
      </c>
      <c r="AE11" s="216">
        <f t="shared" si="7"/>
        <v>0</v>
      </c>
      <c r="AH11" s="307" t="s">
        <v>215</v>
      </c>
      <c r="AI11" s="151">
        <v>8.25</v>
      </c>
      <c r="AJ11" s="151">
        <v>8.25</v>
      </c>
      <c r="AK11" s="151">
        <v>5</v>
      </c>
      <c r="AL11" s="151">
        <v>5</v>
      </c>
      <c r="AM11" s="206">
        <f t="shared" si="0"/>
        <v>209.54999999999998</v>
      </c>
      <c r="AN11" s="206">
        <f t="shared" si="0"/>
        <v>209.54999999999998</v>
      </c>
      <c r="AO11" s="206">
        <f t="shared" si="1"/>
        <v>127</v>
      </c>
      <c r="AP11" s="206">
        <f t="shared" si="1"/>
        <v>127</v>
      </c>
    </row>
    <row r="12" spans="1:42" ht="13.5" thickBot="1">
      <c r="A12" s="540"/>
      <c r="B12" s="541"/>
      <c r="C12" s="295">
        <f>'ORDER FORM'!D23</f>
        <v>0</v>
      </c>
      <c r="D12" s="212">
        <f>'ORDER FORM'!E23*cf</f>
        <v>0</v>
      </c>
      <c r="E12" s="300">
        <f>'ORDER FORM'!F23*cf</f>
        <v>0</v>
      </c>
      <c r="F12" s="199"/>
      <c r="G12" s="542"/>
      <c r="H12" s="539"/>
      <c r="I12" s="295">
        <f>'ORDER FORM'!J23</f>
        <v>0</v>
      </c>
      <c r="J12" s="299">
        <f>'ORDER FORM'!K23*cf</f>
        <v>0</v>
      </c>
      <c r="K12" s="300">
        <f>'ORDER FORM'!L23*cf</f>
        <v>0</v>
      </c>
      <c r="L12" s="199"/>
      <c r="M12" s="213">
        <f>'ORDER FORM'!O23</f>
        <v>0</v>
      </c>
      <c r="N12" s="213">
        <f>'ORDER FORM'!P23*cf</f>
        <v>0</v>
      </c>
      <c r="O12" s="213">
        <f>'ORDER FORM'!R23*cf</f>
        <v>0</v>
      </c>
      <c r="T12" s="212">
        <f t="shared" si="2"/>
        <v>0</v>
      </c>
      <c r="U12" s="214">
        <f t="shared" si="3"/>
        <v>0</v>
      </c>
      <c r="V12" s="199"/>
      <c r="Z12" s="215">
        <f t="shared" si="4"/>
        <v>0</v>
      </c>
      <c r="AA12" s="216">
        <f t="shared" si="5"/>
        <v>0</v>
      </c>
      <c r="AD12" s="215">
        <f t="shared" si="6"/>
        <v>0</v>
      </c>
      <c r="AE12" s="216">
        <f t="shared" si="7"/>
        <v>0</v>
      </c>
      <c r="AH12" s="307" t="s">
        <v>217</v>
      </c>
      <c r="AI12" s="151">
        <v>7</v>
      </c>
      <c r="AJ12" s="151">
        <v>7</v>
      </c>
      <c r="AK12" s="151">
        <v>5</v>
      </c>
      <c r="AL12" s="151">
        <v>5</v>
      </c>
      <c r="AM12" s="206">
        <f t="shared" si="0"/>
        <v>177.79999999999998</v>
      </c>
      <c r="AN12" s="206">
        <f t="shared" si="0"/>
        <v>177.79999999999998</v>
      </c>
      <c r="AO12" s="257">
        <f t="shared" si="1"/>
        <v>127</v>
      </c>
      <c r="AP12" s="206">
        <f t="shared" si="1"/>
        <v>127</v>
      </c>
    </row>
    <row r="13" spans="1:42" ht="13.5" thickBot="1">
      <c r="A13" s="540"/>
      <c r="B13" s="541"/>
      <c r="C13" s="295">
        <f>'ORDER FORM'!D24</f>
        <v>0</v>
      </c>
      <c r="D13" s="212">
        <f>'ORDER FORM'!E24*cf</f>
        <v>0</v>
      </c>
      <c r="E13" s="300">
        <f>'ORDER FORM'!F24*cf</f>
        <v>0</v>
      </c>
      <c r="F13" s="199"/>
      <c r="G13" s="542"/>
      <c r="H13" s="539"/>
      <c r="I13" s="295">
        <f>'ORDER FORM'!J24</f>
        <v>0</v>
      </c>
      <c r="J13" s="299">
        <f>'ORDER FORM'!K24*cf</f>
        <v>0</v>
      </c>
      <c r="K13" s="300">
        <f>'ORDER FORM'!L24*cf</f>
        <v>0</v>
      </c>
      <c r="L13" s="199"/>
      <c r="M13" s="213">
        <f>'ORDER FORM'!O24</f>
        <v>0</v>
      </c>
      <c r="N13" s="213">
        <f>'ORDER FORM'!P24*cf</f>
        <v>0</v>
      </c>
      <c r="O13" s="213">
        <f>'ORDER FORM'!R24*cf</f>
        <v>0</v>
      </c>
      <c r="T13" s="212">
        <f t="shared" si="2"/>
        <v>0</v>
      </c>
      <c r="U13" s="214">
        <f t="shared" si="3"/>
        <v>0</v>
      </c>
      <c r="V13" s="199"/>
      <c r="Z13" s="215">
        <f t="shared" si="4"/>
        <v>0</v>
      </c>
      <c r="AA13" s="216">
        <f t="shared" si="5"/>
        <v>0</v>
      </c>
      <c r="AD13" s="215">
        <f t="shared" si="6"/>
        <v>0</v>
      </c>
      <c r="AE13" s="216">
        <f t="shared" si="7"/>
        <v>0</v>
      </c>
      <c r="AH13" s="307" t="s">
        <v>363</v>
      </c>
      <c r="AI13" s="151">
        <v>7</v>
      </c>
      <c r="AJ13" s="151">
        <v>7</v>
      </c>
      <c r="AK13" s="151">
        <v>5</v>
      </c>
      <c r="AL13" s="151">
        <v>5</v>
      </c>
      <c r="AM13" s="206">
        <f t="shared" si="0"/>
        <v>177.79999999999998</v>
      </c>
      <c r="AN13" s="207">
        <f t="shared" si="0"/>
        <v>177.79999999999998</v>
      </c>
      <c r="AO13" s="258">
        <f t="shared" si="1"/>
        <v>127</v>
      </c>
      <c r="AP13" s="256">
        <f t="shared" si="1"/>
        <v>127</v>
      </c>
    </row>
    <row r="14" spans="1:35" ht="13.5" thickBot="1">
      <c r="A14" s="540"/>
      <c r="B14" s="541"/>
      <c r="C14" s="295">
        <f>'ORDER FORM'!D25</f>
        <v>0</v>
      </c>
      <c r="D14" s="212">
        <f>'ORDER FORM'!E25*cf</f>
        <v>0</v>
      </c>
      <c r="E14" s="300">
        <f>'ORDER FORM'!F25*cf</f>
        <v>0</v>
      </c>
      <c r="F14" s="199"/>
      <c r="G14" s="542"/>
      <c r="H14" s="539"/>
      <c r="I14" s="295">
        <f>'ORDER FORM'!J25</f>
        <v>0</v>
      </c>
      <c r="J14" s="299">
        <f>'ORDER FORM'!K25*cf</f>
        <v>0</v>
      </c>
      <c r="K14" s="300">
        <f>'ORDER FORM'!L25*cf</f>
        <v>0</v>
      </c>
      <c r="L14" s="199"/>
      <c r="M14" s="213">
        <f>'ORDER FORM'!O25</f>
        <v>0</v>
      </c>
      <c r="N14" s="213">
        <f>'ORDER FORM'!P25*cf</f>
        <v>0</v>
      </c>
      <c r="O14" s="213">
        <f>'ORDER FORM'!R25*cf</f>
        <v>0</v>
      </c>
      <c r="T14" s="212">
        <f t="shared" si="2"/>
        <v>0</v>
      </c>
      <c r="U14" s="214">
        <f t="shared" si="3"/>
        <v>0</v>
      </c>
      <c r="V14" s="199"/>
      <c r="Z14" s="215">
        <f t="shared" si="4"/>
        <v>0</v>
      </c>
      <c r="AA14" s="216">
        <f t="shared" si="5"/>
        <v>0</v>
      </c>
      <c r="AD14" s="215">
        <f t="shared" si="6"/>
        <v>0</v>
      </c>
      <c r="AE14" s="216">
        <f t="shared" si="7"/>
        <v>0</v>
      </c>
      <c r="AI14" s="201"/>
    </row>
    <row r="15" spans="1:44" ht="13.5" thickBot="1">
      <c r="A15" s="540"/>
      <c r="B15" s="541"/>
      <c r="C15" s="295">
        <f>'ORDER FORM'!D26</f>
        <v>0</v>
      </c>
      <c r="D15" s="212">
        <f>'ORDER FORM'!E26*cf</f>
        <v>0</v>
      </c>
      <c r="E15" s="300">
        <f>'ORDER FORM'!F26*cf</f>
        <v>0</v>
      </c>
      <c r="F15" s="199"/>
      <c r="G15" s="542"/>
      <c r="H15" s="539"/>
      <c r="I15" s="295">
        <f>'ORDER FORM'!J26</f>
        <v>0</v>
      </c>
      <c r="J15" s="299">
        <f>'ORDER FORM'!K26*cf</f>
        <v>0</v>
      </c>
      <c r="K15" s="300">
        <f>'ORDER FORM'!L26*cf</f>
        <v>0</v>
      </c>
      <c r="L15" s="199"/>
      <c r="M15" s="213">
        <f>'ORDER FORM'!O26</f>
        <v>0</v>
      </c>
      <c r="N15" s="213">
        <f>'ORDER FORM'!P26*cf</f>
        <v>0</v>
      </c>
      <c r="O15" s="213">
        <f>'ORDER FORM'!R26*cf</f>
        <v>0</v>
      </c>
      <c r="T15" s="212">
        <f t="shared" si="2"/>
        <v>0</v>
      </c>
      <c r="U15" s="214">
        <f t="shared" si="3"/>
        <v>0</v>
      </c>
      <c r="V15" s="199"/>
      <c r="Z15" s="215">
        <f t="shared" si="4"/>
        <v>0</v>
      </c>
      <c r="AA15" s="216">
        <f t="shared" si="5"/>
        <v>0</v>
      </c>
      <c r="AD15" s="215">
        <f t="shared" si="6"/>
        <v>0</v>
      </c>
      <c r="AE15" s="216">
        <f t="shared" si="7"/>
        <v>0</v>
      </c>
      <c r="AH15" s="218" t="s">
        <v>200</v>
      </c>
      <c r="AI15" s="201">
        <v>24</v>
      </c>
      <c r="AJ15" s="219">
        <v>48</v>
      </c>
      <c r="AQ15" s="220">
        <f>AI15*25.4</f>
        <v>609.5999999999999</v>
      </c>
      <c r="AR15" s="221">
        <f>AJ15*25.4</f>
        <v>1219.1999999999998</v>
      </c>
    </row>
    <row r="16" spans="1:35" ht="12.75">
      <c r="A16" s="540"/>
      <c r="B16" s="541"/>
      <c r="C16" s="295">
        <f>'ORDER FORM'!D27</f>
        <v>0</v>
      </c>
      <c r="D16" s="212">
        <f>'ORDER FORM'!E27*cf</f>
        <v>0</v>
      </c>
      <c r="E16" s="300">
        <f>'ORDER FORM'!F27*cf</f>
        <v>0</v>
      </c>
      <c r="F16" s="199"/>
      <c r="G16" s="542"/>
      <c r="H16" s="539"/>
      <c r="I16" s="295">
        <f>'ORDER FORM'!J27</f>
        <v>0</v>
      </c>
      <c r="J16" s="299">
        <f>'ORDER FORM'!K27*cf</f>
        <v>0</v>
      </c>
      <c r="K16" s="300">
        <f>'ORDER FORM'!L27*cf</f>
        <v>0</v>
      </c>
      <c r="L16" s="199"/>
      <c r="M16" s="213">
        <f>'ORDER FORM'!O27</f>
        <v>0</v>
      </c>
      <c r="N16" s="213">
        <f>'ORDER FORM'!P27*cf</f>
        <v>0</v>
      </c>
      <c r="O16" s="213">
        <f>'ORDER FORM'!R27*cf</f>
        <v>0</v>
      </c>
      <c r="T16" s="212">
        <f t="shared" si="2"/>
        <v>0</v>
      </c>
      <c r="U16" s="214">
        <f t="shared" si="3"/>
        <v>0</v>
      </c>
      <c r="V16" s="199"/>
      <c r="Z16" s="215">
        <f t="shared" si="4"/>
        <v>0</v>
      </c>
      <c r="AA16" s="216">
        <f t="shared" si="5"/>
        <v>0</v>
      </c>
      <c r="AD16" s="215">
        <f t="shared" si="6"/>
        <v>0</v>
      </c>
      <c r="AE16" s="216">
        <f t="shared" si="7"/>
        <v>0</v>
      </c>
      <c r="AI16" s="201"/>
    </row>
    <row r="17" spans="1:35" ht="12.75">
      <c r="A17" s="540"/>
      <c r="B17" s="541"/>
      <c r="C17" s="295">
        <f>'ORDER FORM'!D28</f>
        <v>0</v>
      </c>
      <c r="D17" s="212">
        <f>'ORDER FORM'!E28*cf</f>
        <v>0</v>
      </c>
      <c r="E17" s="300">
        <f>'ORDER FORM'!F28*cf</f>
        <v>0</v>
      </c>
      <c r="F17" s="199"/>
      <c r="G17" s="542"/>
      <c r="H17" s="539"/>
      <c r="I17" s="295">
        <f>'ORDER FORM'!J28</f>
        <v>0</v>
      </c>
      <c r="J17" s="299">
        <f>'ORDER FORM'!K28*cf</f>
        <v>0</v>
      </c>
      <c r="K17" s="300">
        <f>'ORDER FORM'!L28*cf</f>
        <v>0</v>
      </c>
      <c r="L17" s="199"/>
      <c r="M17" s="213">
        <f>'ORDER FORM'!O28</f>
        <v>0</v>
      </c>
      <c r="N17" s="213">
        <f>'ORDER FORM'!P28*cf</f>
        <v>0</v>
      </c>
      <c r="O17" s="213">
        <f>'ORDER FORM'!R28*cf</f>
        <v>0</v>
      </c>
      <c r="T17" s="212">
        <f t="shared" si="2"/>
        <v>0</v>
      </c>
      <c r="U17" s="214">
        <f t="shared" si="3"/>
        <v>0</v>
      </c>
      <c r="V17" s="199"/>
      <c r="Z17" s="215">
        <f t="shared" si="4"/>
        <v>0</v>
      </c>
      <c r="AA17" s="216">
        <f t="shared" si="5"/>
        <v>0</v>
      </c>
      <c r="AD17" s="215">
        <f>IF(M17=0,0,IF(N17&lt;$AQ$25,-1,1))</f>
        <v>0</v>
      </c>
      <c r="AE17" s="216">
        <f t="shared" si="7"/>
        <v>0</v>
      </c>
      <c r="AI17" s="201"/>
    </row>
    <row r="18" spans="1:46" ht="13" customHeight="1" thickBot="1">
      <c r="A18" s="540"/>
      <c r="B18" s="541"/>
      <c r="C18" s="295">
        <f>'ORDER FORM'!D29</f>
        <v>0</v>
      </c>
      <c r="D18" s="212">
        <f>'ORDER FORM'!E29*cf</f>
        <v>0</v>
      </c>
      <c r="E18" s="300">
        <f>'ORDER FORM'!F29*cf</f>
        <v>0</v>
      </c>
      <c r="F18" s="199"/>
      <c r="G18" s="542"/>
      <c r="H18" s="539"/>
      <c r="I18" s="295">
        <f>'ORDER FORM'!J29</f>
        <v>0</v>
      </c>
      <c r="J18" s="299">
        <f>'ORDER FORM'!K29*cf</f>
        <v>0</v>
      </c>
      <c r="K18" s="300">
        <f>'ORDER FORM'!L29*cf</f>
        <v>0</v>
      </c>
      <c r="L18" s="199"/>
      <c r="M18" s="199"/>
      <c r="N18" s="199"/>
      <c r="O18" s="199"/>
      <c r="T18" s="212">
        <f t="shared" si="2"/>
        <v>0</v>
      </c>
      <c r="U18" s="214">
        <f t="shared" si="3"/>
        <v>0</v>
      </c>
      <c r="V18" s="199"/>
      <c r="Z18" s="215">
        <f t="shared" si="4"/>
        <v>0</v>
      </c>
      <c r="AA18" s="216">
        <f t="shared" si="5"/>
        <v>0</v>
      </c>
      <c r="AC18" s="199"/>
      <c r="AD18" s="199"/>
      <c r="AE18" s="199"/>
      <c r="AL18" s="518" t="s">
        <v>140</v>
      </c>
      <c r="AM18" s="518"/>
      <c r="AN18" s="518"/>
      <c r="AO18" s="518"/>
      <c r="AP18" s="296"/>
      <c r="AQ18" s="560" t="e">
        <f>INDEX(vt.min.size,c.series,1)</f>
        <v>#VALUE!</v>
      </c>
      <c r="AR18" s="560" t="e">
        <f>INDEX(vt.min.size,c.series,2)</f>
        <v>#VALUE!</v>
      </c>
      <c r="AS18" s="560" t="e">
        <f>INDEX(vt.min.size,c.series,3)</f>
        <v>#VALUE!</v>
      </c>
      <c r="AT18" s="560" t="e">
        <f>INDEX(vt.min.size,c.series,4)</f>
        <v>#VALUE!</v>
      </c>
    </row>
    <row r="19" spans="1:46" ht="14" customHeight="1" thickBot="1">
      <c r="A19" s="540"/>
      <c r="B19" s="541"/>
      <c r="C19" s="295">
        <f>'ORDER FORM'!D30</f>
        <v>0</v>
      </c>
      <c r="D19" s="212">
        <f>'ORDER FORM'!E30*cf</f>
        <v>0</v>
      </c>
      <c r="E19" s="300">
        <f>'ORDER FORM'!F30*cf</f>
        <v>0</v>
      </c>
      <c r="F19" s="199"/>
      <c r="G19" s="542"/>
      <c r="H19" s="539"/>
      <c r="I19" s="295">
        <f>'ORDER FORM'!J30</f>
        <v>0</v>
      </c>
      <c r="J19" s="299">
        <f>'ORDER FORM'!K30*cf</f>
        <v>0</v>
      </c>
      <c r="K19" s="300">
        <f>'ORDER FORM'!L30*cf</f>
        <v>0</v>
      </c>
      <c r="L19" s="199"/>
      <c r="M19" s="524" t="s">
        <v>226</v>
      </c>
      <c r="N19" s="544"/>
      <c r="O19" s="545"/>
      <c r="T19" s="212">
        <f t="shared" si="2"/>
        <v>0</v>
      </c>
      <c r="U19" s="214">
        <f t="shared" si="3"/>
        <v>0</v>
      </c>
      <c r="V19" s="199"/>
      <c r="Z19" s="215">
        <f t="shared" si="4"/>
        <v>0</v>
      </c>
      <c r="AA19" s="216">
        <f t="shared" si="5"/>
        <v>0</v>
      </c>
      <c r="AC19" s="524" t="s">
        <v>153</v>
      </c>
      <c r="AD19" s="544"/>
      <c r="AE19" s="545"/>
      <c r="AL19" s="518"/>
      <c r="AM19" s="518"/>
      <c r="AN19" s="518"/>
      <c r="AO19" s="518"/>
      <c r="AP19" s="296"/>
      <c r="AQ19" s="561"/>
      <c r="AR19" s="561"/>
      <c r="AS19" s="561"/>
      <c r="AT19" s="561"/>
    </row>
    <row r="20" spans="1:46" ht="15" customHeight="1" thickBot="1">
      <c r="A20" s="540"/>
      <c r="B20" s="541"/>
      <c r="C20" s="295">
        <f>'ORDER FORM'!D31</f>
        <v>0</v>
      </c>
      <c r="D20" s="212">
        <f>'ORDER FORM'!E31*cf</f>
        <v>0</v>
      </c>
      <c r="E20" s="300">
        <f>'ORDER FORM'!F31*cf</f>
        <v>0</v>
      </c>
      <c r="F20" s="200"/>
      <c r="G20" s="542"/>
      <c r="H20" s="539"/>
      <c r="I20" s="295">
        <f>'ORDER FORM'!J31</f>
        <v>0</v>
      </c>
      <c r="J20" s="299">
        <f>'ORDER FORM'!K31*cf</f>
        <v>0</v>
      </c>
      <c r="K20" s="300">
        <f>'ORDER FORM'!L31*cf</f>
        <v>0</v>
      </c>
      <c r="L20" s="200"/>
      <c r="M20" s="520" t="s">
        <v>227</v>
      </c>
      <c r="N20" s="521"/>
      <c r="O20" s="527"/>
      <c r="T20" s="212">
        <f t="shared" si="2"/>
        <v>0</v>
      </c>
      <c r="U20" s="214">
        <f t="shared" si="3"/>
        <v>0</v>
      </c>
      <c r="V20" s="200"/>
      <c r="Z20" s="215">
        <f t="shared" si="4"/>
        <v>0</v>
      </c>
      <c r="AA20" s="216">
        <f t="shared" si="5"/>
        <v>0</v>
      </c>
      <c r="AC20" s="524" t="s">
        <v>96</v>
      </c>
      <c r="AD20" s="544"/>
      <c r="AE20" s="545"/>
      <c r="AI20" s="201"/>
      <c r="AS20" s="222"/>
      <c r="AT20" s="222"/>
    </row>
    <row r="21" spans="1:46" ht="12.75">
      <c r="A21" s="540"/>
      <c r="B21" s="541"/>
      <c r="C21" s="295">
        <f>'ORDER FORM'!D32</f>
        <v>0</v>
      </c>
      <c r="D21" s="212">
        <f>'ORDER FORM'!E32*cf</f>
        <v>0</v>
      </c>
      <c r="E21" s="300">
        <f>'ORDER FORM'!F32*cf</f>
        <v>0</v>
      </c>
      <c r="F21" s="199"/>
      <c r="G21" s="542"/>
      <c r="H21" s="539"/>
      <c r="I21" s="295">
        <f>'ORDER FORM'!J32</f>
        <v>0</v>
      </c>
      <c r="J21" s="299">
        <f>'ORDER FORM'!K32*cf</f>
        <v>0</v>
      </c>
      <c r="K21" s="300">
        <f>'ORDER FORM'!L32*cf</f>
        <v>0</v>
      </c>
      <c r="L21" s="199"/>
      <c r="M21" s="211" t="s">
        <v>228</v>
      </c>
      <c r="N21" s="209" t="s">
        <v>229</v>
      </c>
      <c r="O21" s="210" t="s">
        <v>36</v>
      </c>
      <c r="T21" s="212">
        <f t="shared" si="2"/>
        <v>0</v>
      </c>
      <c r="U21" s="214">
        <f t="shared" si="3"/>
        <v>0</v>
      </c>
      <c r="V21" s="199"/>
      <c r="Z21" s="215">
        <f t="shared" si="4"/>
        <v>0</v>
      </c>
      <c r="AA21" s="216">
        <f t="shared" si="5"/>
        <v>0</v>
      </c>
      <c r="AD21" s="209" t="s">
        <v>98</v>
      </c>
      <c r="AE21" s="210" t="s">
        <v>99</v>
      </c>
      <c r="AH21" s="218" t="s">
        <v>115</v>
      </c>
      <c r="AI21" s="201"/>
      <c r="AL21" s="226" t="s">
        <v>218</v>
      </c>
      <c r="AM21" s="227"/>
      <c r="AN21" s="227"/>
      <c r="AO21" s="227"/>
      <c r="AP21" s="227"/>
      <c r="AQ21" s="228" t="e">
        <f>AQ18</f>
        <v>#VALUE!</v>
      </c>
      <c r="AR21" s="229" t="e">
        <f>AR18</f>
        <v>#VALUE!</v>
      </c>
      <c r="AS21" s="222"/>
      <c r="AT21" s="222"/>
    </row>
    <row r="22" spans="1:46" ht="12.75">
      <c r="A22" s="540"/>
      <c r="B22" s="541"/>
      <c r="C22" s="295">
        <f>'ORDER FORM'!D33</f>
        <v>0</v>
      </c>
      <c r="D22" s="212">
        <f>'ORDER FORM'!E33*cf</f>
        <v>0</v>
      </c>
      <c r="E22" s="300">
        <f>'ORDER FORM'!F33*cf</f>
        <v>0</v>
      </c>
      <c r="F22" s="199"/>
      <c r="G22" s="542"/>
      <c r="H22" s="539"/>
      <c r="I22" s="295">
        <f>'ORDER FORM'!J33</f>
        <v>0</v>
      </c>
      <c r="J22" s="299">
        <f>'ORDER FORM'!K33*cf</f>
        <v>0</v>
      </c>
      <c r="K22" s="300">
        <f>'ORDER FORM'!L33*cf</f>
        <v>0</v>
      </c>
      <c r="L22" s="199"/>
      <c r="M22" s="213">
        <f>'ORDER FORM'!O33</f>
        <v>0</v>
      </c>
      <c r="N22" s="299">
        <f>'ORDER FORM'!P33*cf</f>
        <v>0</v>
      </c>
      <c r="O22" s="300">
        <f>'ORDER FORM'!R33*cf</f>
        <v>0</v>
      </c>
      <c r="T22" s="212">
        <f t="shared" si="2"/>
        <v>0</v>
      </c>
      <c r="U22" s="214">
        <f t="shared" si="3"/>
        <v>0</v>
      </c>
      <c r="V22" s="199"/>
      <c r="Z22" s="215">
        <f t="shared" si="4"/>
        <v>0</v>
      </c>
      <c r="AA22" s="216">
        <f t="shared" si="5"/>
        <v>0</v>
      </c>
      <c r="AD22" s="215">
        <f>IF(M36=0,0,IF(N36&lt;$AQ$24,-1,1))</f>
        <v>0</v>
      </c>
      <c r="AE22" s="216">
        <f>IF(M36=0,0,IF(O36&lt;$AR$24,-1,1))</f>
        <v>0</v>
      </c>
      <c r="AI22" s="201"/>
      <c r="AL22" s="231" t="s">
        <v>219</v>
      </c>
      <c r="AM22" s="2"/>
      <c r="AN22" s="2"/>
      <c r="AO22" s="2"/>
      <c r="AP22" s="2"/>
      <c r="AQ22" s="232" t="e">
        <f>AQ21</f>
        <v>#VALUE!</v>
      </c>
      <c r="AR22" s="233" t="e">
        <f>AR21</f>
        <v>#VALUE!</v>
      </c>
      <c r="AS22" s="222"/>
      <c r="AT22" s="222"/>
    </row>
    <row r="23" spans="1:44" ht="13.5" thickBot="1">
      <c r="A23" s="199"/>
      <c r="B23" s="199"/>
      <c r="C23" s="199"/>
      <c r="D23" s="199"/>
      <c r="E23" s="199"/>
      <c r="F23" s="199"/>
      <c r="G23" s="199"/>
      <c r="H23" s="199"/>
      <c r="I23" s="199"/>
      <c r="J23" s="199"/>
      <c r="K23" s="199"/>
      <c r="L23" s="199"/>
      <c r="M23" s="213">
        <f>'ORDER FORM'!O34</f>
        <v>0</v>
      </c>
      <c r="N23" s="299">
        <f>'ORDER FORM'!P34*cf</f>
        <v>0</v>
      </c>
      <c r="O23" s="300">
        <f>'ORDER FORM'!R34*cf</f>
        <v>0</v>
      </c>
      <c r="AD23" s="215">
        <f aca="true" t="shared" si="8" ref="AD23:AD31">IF(M37=0,0,IF(N37&lt;$AQ$24,-1,1))</f>
        <v>0</v>
      </c>
      <c r="AE23" s="216">
        <f aca="true" t="shared" si="9" ref="AE23:AE31">IF(M37=0,0,IF(O37&lt;$AR$24,-1,1))</f>
        <v>0</v>
      </c>
      <c r="AI23" s="201"/>
      <c r="AL23" s="231" t="s">
        <v>298</v>
      </c>
      <c r="AM23" s="2"/>
      <c r="AN23" s="2"/>
      <c r="AO23" s="2"/>
      <c r="AP23" s="2"/>
      <c r="AQ23" s="232" t="e">
        <f>AQ18</f>
        <v>#VALUE!</v>
      </c>
      <c r="AR23" s="233" t="e">
        <f>AR18</f>
        <v>#VALUE!</v>
      </c>
    </row>
    <row r="24" spans="1:44" ht="12.75">
      <c r="A24" s="524" t="s">
        <v>58</v>
      </c>
      <c r="B24" s="544"/>
      <c r="C24" s="557"/>
      <c r="D24" s="557"/>
      <c r="E24" s="557"/>
      <c r="F24" s="557"/>
      <c r="G24" s="558"/>
      <c r="H24" s="200"/>
      <c r="I24" s="200"/>
      <c r="J24" s="200"/>
      <c r="K24" s="200"/>
      <c r="L24" s="200"/>
      <c r="M24" s="213">
        <f>'ORDER FORM'!O35</f>
        <v>0</v>
      </c>
      <c r="N24" s="299">
        <f>'ORDER FORM'!P35*cf</f>
        <v>0</v>
      </c>
      <c r="O24" s="300">
        <f>'ORDER FORM'!R35*cf</f>
        <v>0</v>
      </c>
      <c r="Q24" s="524" t="s">
        <v>58</v>
      </c>
      <c r="R24" s="544"/>
      <c r="S24" s="557"/>
      <c r="T24" s="557"/>
      <c r="U24" s="557"/>
      <c r="V24" s="557"/>
      <c r="W24" s="558"/>
      <c r="AD24" s="215">
        <f t="shared" si="8"/>
        <v>0</v>
      </c>
      <c r="AE24" s="216">
        <f t="shared" si="9"/>
        <v>0</v>
      </c>
      <c r="AI24" s="201"/>
      <c r="AL24" s="231" t="s">
        <v>299</v>
      </c>
      <c r="AM24" s="2"/>
      <c r="AN24" s="2"/>
      <c r="AO24" s="2"/>
      <c r="AP24" s="2"/>
      <c r="AQ24" s="232" t="e">
        <f>AQ18</f>
        <v>#VALUE!</v>
      </c>
      <c r="AR24" s="233" t="e">
        <f>AR18</f>
        <v>#VALUE!</v>
      </c>
    </row>
    <row r="25" spans="1:44" ht="13.5" thickBot="1">
      <c r="A25" s="529"/>
      <c r="B25" s="530"/>
      <c r="C25" s="559"/>
      <c r="D25" s="559"/>
      <c r="E25" s="562"/>
      <c r="F25" s="563"/>
      <c r="G25" s="564"/>
      <c r="H25" s="199"/>
      <c r="I25" s="199"/>
      <c r="J25" s="199"/>
      <c r="K25" s="199"/>
      <c r="L25" s="199"/>
      <c r="M25" s="213">
        <f>'ORDER FORM'!O36</f>
        <v>0</v>
      </c>
      <c r="N25" s="299">
        <f>'ORDER FORM'!P36*cf</f>
        <v>0</v>
      </c>
      <c r="O25" s="300">
        <f>'ORDER FORM'!R36*cf</f>
        <v>0</v>
      </c>
      <c r="Q25" s="205"/>
      <c r="R25" s="205"/>
      <c r="S25" s="205"/>
      <c r="T25" s="205"/>
      <c r="U25" s="562"/>
      <c r="V25" s="563"/>
      <c r="W25" s="564"/>
      <c r="AD25" s="215">
        <f t="shared" si="8"/>
        <v>0</v>
      </c>
      <c r="AE25" s="216">
        <f t="shared" si="9"/>
        <v>0</v>
      </c>
      <c r="AI25" s="201"/>
      <c r="AL25" s="234" t="s">
        <v>378</v>
      </c>
      <c r="AM25" s="235"/>
      <c r="AN25" s="235"/>
      <c r="AO25" s="235"/>
      <c r="AP25" s="235"/>
      <c r="AQ25" s="236" t="e">
        <f>AS18</f>
        <v>#VALUE!</v>
      </c>
      <c r="AR25" s="237" t="e">
        <f>AT18</f>
        <v>#VALUE!</v>
      </c>
    </row>
    <row r="26" spans="1:31" ht="12.75">
      <c r="A26" s="536" t="s">
        <v>59</v>
      </c>
      <c r="B26" s="537"/>
      <c r="C26" s="297" t="s">
        <v>60</v>
      </c>
      <c r="D26" s="301" t="s">
        <v>61</v>
      </c>
      <c r="E26" s="301" t="s">
        <v>62</v>
      </c>
      <c r="F26" s="555" t="s">
        <v>63</v>
      </c>
      <c r="G26" s="556"/>
      <c r="H26" s="199"/>
      <c r="I26" s="199"/>
      <c r="J26" s="199"/>
      <c r="K26" s="199"/>
      <c r="L26" s="199"/>
      <c r="M26" s="213">
        <f>'ORDER FORM'!O37</f>
        <v>0</v>
      </c>
      <c r="N26" s="299">
        <f>'ORDER FORM'!P37*cf</f>
        <v>0</v>
      </c>
      <c r="O26" s="300">
        <f>'ORDER FORM'!R37*cf</f>
        <v>0</v>
      </c>
      <c r="T26" s="301" t="s">
        <v>61</v>
      </c>
      <c r="U26" s="301" t="s">
        <v>62</v>
      </c>
      <c r="AD26" s="215">
        <f t="shared" si="8"/>
        <v>0</v>
      </c>
      <c r="AE26" s="216">
        <f t="shared" si="9"/>
        <v>0</v>
      </c>
    </row>
    <row r="27" spans="1:35" ht="12.75">
      <c r="A27" s="540"/>
      <c r="B27" s="541"/>
      <c r="C27" s="295">
        <f>'ORDER FORM'!D39</f>
        <v>0</v>
      </c>
      <c r="D27" s="299">
        <f>'ORDER FORM'!E39*cf</f>
        <v>0</v>
      </c>
      <c r="E27" s="299">
        <f>'ORDER FORM'!F39*cf</f>
        <v>0</v>
      </c>
      <c r="F27" s="546" t="str">
        <f>'ORDER FORM'!G39</f>
        <v>frame only</v>
      </c>
      <c r="G27" s="547"/>
      <c r="H27" s="199"/>
      <c r="I27" s="199"/>
      <c r="J27" s="199"/>
      <c r="K27" s="199"/>
      <c r="L27" s="199"/>
      <c r="M27" s="213">
        <f>'ORDER FORM'!O38</f>
        <v>0</v>
      </c>
      <c r="N27" s="299">
        <f>'ORDER FORM'!P38*cf</f>
        <v>0</v>
      </c>
      <c r="O27" s="300">
        <f>'ORDER FORM'!R38*cf</f>
        <v>0</v>
      </c>
      <c r="T27" s="215">
        <f aca="true" t="shared" si="10" ref="T27:T32">IF(C27=0,0,IF(D27&lt;$AQ$22,-1,1))</f>
        <v>0</v>
      </c>
      <c r="U27" s="215">
        <f aca="true" t="shared" si="11" ref="U27:U32">IF(C27=0,0,IF(E27&lt;$AR$22,-1,1))</f>
        <v>0</v>
      </c>
      <c r="AD27" s="215">
        <f t="shared" si="8"/>
        <v>0</v>
      </c>
      <c r="AE27" s="216">
        <f t="shared" si="9"/>
        <v>0</v>
      </c>
      <c r="AI27" s="201"/>
    </row>
    <row r="28" spans="1:35" ht="12.75">
      <c r="A28" s="540"/>
      <c r="B28" s="541"/>
      <c r="C28" s="295">
        <f>'ORDER FORM'!D40</f>
        <v>0</v>
      </c>
      <c r="D28" s="299">
        <f>'ORDER FORM'!E40*cf</f>
        <v>0</v>
      </c>
      <c r="E28" s="299">
        <f>'ORDER FORM'!F40*cf</f>
        <v>0</v>
      </c>
      <c r="F28" s="546" t="str">
        <f>'ORDER FORM'!G40</f>
        <v>frame only</v>
      </c>
      <c r="G28" s="547"/>
      <c r="H28" s="199"/>
      <c r="I28" s="199"/>
      <c r="J28" s="199"/>
      <c r="K28" s="199"/>
      <c r="L28" s="199"/>
      <c r="M28" s="213">
        <f>'ORDER FORM'!O39</f>
        <v>0</v>
      </c>
      <c r="N28" s="299">
        <f>'ORDER FORM'!P39*cf</f>
        <v>0</v>
      </c>
      <c r="O28" s="300">
        <f>'ORDER FORM'!R39*cf</f>
        <v>0</v>
      </c>
      <c r="T28" s="215">
        <f t="shared" si="10"/>
        <v>0</v>
      </c>
      <c r="U28" s="215">
        <f t="shared" si="11"/>
        <v>0</v>
      </c>
      <c r="AD28" s="215">
        <f t="shared" si="8"/>
        <v>0</v>
      </c>
      <c r="AE28" s="216">
        <f t="shared" si="9"/>
        <v>0</v>
      </c>
      <c r="AI28" s="201"/>
    </row>
    <row r="29" spans="1:35" ht="12.75">
      <c r="A29" s="540"/>
      <c r="B29" s="541"/>
      <c r="C29" s="295">
        <f>'ORDER FORM'!D41</f>
        <v>0</v>
      </c>
      <c r="D29" s="299">
        <f>'ORDER FORM'!E41*cf</f>
        <v>0</v>
      </c>
      <c r="E29" s="299">
        <f>'ORDER FORM'!F41*cf</f>
        <v>0</v>
      </c>
      <c r="F29" s="546" t="str">
        <f>'ORDER FORM'!G41</f>
        <v>frame only</v>
      </c>
      <c r="G29" s="547"/>
      <c r="H29" s="199"/>
      <c r="I29" s="199"/>
      <c r="J29" s="199"/>
      <c r="K29" s="199"/>
      <c r="L29" s="199"/>
      <c r="M29" s="213">
        <f>'ORDER FORM'!O40</f>
        <v>0</v>
      </c>
      <c r="N29" s="299">
        <f>'ORDER FORM'!P40*cf</f>
        <v>0</v>
      </c>
      <c r="O29" s="300">
        <f>'ORDER FORM'!R40*cf</f>
        <v>0</v>
      </c>
      <c r="T29" s="215">
        <f t="shared" si="10"/>
        <v>0</v>
      </c>
      <c r="U29" s="215">
        <f t="shared" si="11"/>
        <v>0</v>
      </c>
      <c r="AD29" s="215">
        <f t="shared" si="8"/>
        <v>0</v>
      </c>
      <c r="AE29" s="216">
        <f t="shared" si="9"/>
        <v>0</v>
      </c>
      <c r="AI29" s="201"/>
    </row>
    <row r="30" spans="1:35" ht="12.75">
      <c r="A30" s="540"/>
      <c r="B30" s="541"/>
      <c r="C30" s="295">
        <f>'ORDER FORM'!D42</f>
        <v>0</v>
      </c>
      <c r="D30" s="299">
        <f>'ORDER FORM'!E42*cf</f>
        <v>0</v>
      </c>
      <c r="E30" s="299">
        <f>'ORDER FORM'!F42*cf</f>
        <v>0</v>
      </c>
      <c r="F30" s="546" t="str">
        <f>'ORDER FORM'!G42</f>
        <v>frame only</v>
      </c>
      <c r="G30" s="547"/>
      <c r="H30" s="199"/>
      <c r="I30" s="199"/>
      <c r="J30" s="199"/>
      <c r="K30" s="199"/>
      <c r="L30" s="199"/>
      <c r="M30" s="213">
        <f>'ORDER FORM'!O41</f>
        <v>0</v>
      </c>
      <c r="N30" s="299">
        <f>'ORDER FORM'!P41*cf</f>
        <v>0</v>
      </c>
      <c r="O30" s="300">
        <f>'ORDER FORM'!R41*cf</f>
        <v>0</v>
      </c>
      <c r="T30" s="215">
        <f t="shared" si="10"/>
        <v>0</v>
      </c>
      <c r="U30" s="215">
        <f t="shared" si="11"/>
        <v>0</v>
      </c>
      <c r="AD30" s="215">
        <f t="shared" si="8"/>
        <v>0</v>
      </c>
      <c r="AE30" s="216">
        <f t="shared" si="9"/>
        <v>0</v>
      </c>
      <c r="AI30" s="201"/>
    </row>
    <row r="31" spans="1:52" ht="12.75">
      <c r="A31" s="540"/>
      <c r="B31" s="541"/>
      <c r="C31" s="295">
        <f>'ORDER FORM'!D43</f>
        <v>0</v>
      </c>
      <c r="D31" s="299">
        <f>'ORDER FORM'!E43*cf</f>
        <v>0</v>
      </c>
      <c r="E31" s="299">
        <f>'ORDER FORM'!F43*cf</f>
        <v>0</v>
      </c>
      <c r="F31" s="546" t="str">
        <f>'ORDER FORM'!G43</f>
        <v>frame only</v>
      </c>
      <c r="G31" s="547"/>
      <c r="H31" s="199"/>
      <c r="I31" s="199"/>
      <c r="J31" s="199"/>
      <c r="K31" s="199"/>
      <c r="L31" s="199"/>
      <c r="M31" s="213">
        <f>'ORDER FORM'!O42</f>
        <v>0</v>
      </c>
      <c r="N31" s="299">
        <f>'ORDER FORM'!P42*cf</f>
        <v>0</v>
      </c>
      <c r="O31" s="300">
        <f>'ORDER FORM'!R42*cf</f>
        <v>0</v>
      </c>
      <c r="T31" s="215">
        <f t="shared" si="10"/>
        <v>0</v>
      </c>
      <c r="U31" s="215">
        <f t="shared" si="11"/>
        <v>0</v>
      </c>
      <c r="AD31" s="215">
        <f t="shared" si="8"/>
        <v>0</v>
      </c>
      <c r="AE31" s="216">
        <f t="shared" si="9"/>
        <v>0</v>
      </c>
      <c r="AI31" s="201"/>
      <c r="AZ31" s="121" t="s">
        <v>174</v>
      </c>
    </row>
    <row r="32" spans="1:31" ht="13" customHeight="1" thickBot="1">
      <c r="A32" s="540"/>
      <c r="B32" s="541"/>
      <c r="C32" s="295">
        <f>'ORDER FORM'!D44</f>
        <v>0</v>
      </c>
      <c r="D32" s="299">
        <f>'ORDER FORM'!E44*cf</f>
        <v>0</v>
      </c>
      <c r="E32" s="299">
        <f>'ORDER FORM'!F44*cf</f>
        <v>0</v>
      </c>
      <c r="F32" s="546" t="str">
        <f>'ORDER FORM'!G44</f>
        <v>frame only</v>
      </c>
      <c r="G32" s="547"/>
      <c r="H32" s="199"/>
      <c r="I32" s="199"/>
      <c r="J32" s="199"/>
      <c r="K32" s="199"/>
      <c r="L32" s="199"/>
      <c r="M32" s="199"/>
      <c r="N32" s="199"/>
      <c r="O32" s="199"/>
      <c r="T32" s="215">
        <f t="shared" si="10"/>
        <v>0</v>
      </c>
      <c r="U32" s="215">
        <f t="shared" si="11"/>
        <v>0</v>
      </c>
      <c r="AC32" s="199"/>
      <c r="AD32" s="199"/>
      <c r="AE32" s="199"/>
    </row>
    <row r="33" spans="1:15" ht="13.5" thickBot="1">
      <c r="A33" s="199"/>
      <c r="B33" s="199"/>
      <c r="C33" s="199"/>
      <c r="D33" s="199"/>
      <c r="E33" s="199"/>
      <c r="F33" s="199"/>
      <c r="G33" s="199"/>
      <c r="H33" s="199"/>
      <c r="I33" s="199"/>
      <c r="J33" s="199"/>
      <c r="K33" s="199"/>
      <c r="L33" s="199"/>
      <c r="M33" s="524" t="s">
        <v>153</v>
      </c>
      <c r="N33" s="544"/>
      <c r="O33" s="545"/>
    </row>
    <row r="34" spans="1:15" ht="12.75">
      <c r="A34" s="501" t="s">
        <v>154</v>
      </c>
      <c r="B34" s="502"/>
      <c r="C34" s="502"/>
      <c r="D34" s="502"/>
      <c r="E34" s="502"/>
      <c r="F34" s="502"/>
      <c r="G34" s="505"/>
      <c r="H34" s="200"/>
      <c r="I34" s="552" t="s">
        <v>385</v>
      </c>
      <c r="J34" s="553"/>
      <c r="K34" s="554"/>
      <c r="L34" s="199"/>
      <c r="M34" s="524" t="s">
        <v>96</v>
      </c>
      <c r="N34" s="544"/>
      <c r="O34" s="545"/>
    </row>
    <row r="35" spans="1:15" ht="12.75">
      <c r="A35" s="223" t="s">
        <v>97</v>
      </c>
      <c r="B35" s="506" t="s">
        <v>98</v>
      </c>
      <c r="C35" s="507"/>
      <c r="D35" s="224" t="s">
        <v>99</v>
      </c>
      <c r="E35" s="506" t="s">
        <v>100</v>
      </c>
      <c r="F35" s="508"/>
      <c r="G35" s="509"/>
      <c r="H35" s="200"/>
      <c r="I35" s="225"/>
      <c r="J35" s="513" t="str">
        <f>'ORDER FORM'!L53</f>
        <v>Thickness</v>
      </c>
      <c r="K35" s="514"/>
      <c r="L35" s="199"/>
      <c r="M35" s="211" t="s">
        <v>97</v>
      </c>
      <c r="N35" s="209" t="s">
        <v>98</v>
      </c>
      <c r="O35" s="210" t="s">
        <v>99</v>
      </c>
    </row>
    <row r="36" spans="1:15" ht="12.75">
      <c r="A36" s="213">
        <f>'ORDER FORM'!H48</f>
        <v>0</v>
      </c>
      <c r="B36" s="510">
        <f>'ORDER FORM'!I48*cf</f>
        <v>0</v>
      </c>
      <c r="C36" s="511"/>
      <c r="D36" s="299">
        <f>'ORDER FORM'!K48*cf</f>
        <v>0</v>
      </c>
      <c r="E36" s="512">
        <f>'ORDER FORM'!L48</f>
        <v>0</v>
      </c>
      <c r="F36" s="513"/>
      <c r="G36" s="514"/>
      <c r="H36" s="230"/>
      <c r="I36" s="298" t="s">
        <v>11</v>
      </c>
      <c r="J36" s="301" t="s">
        <v>12</v>
      </c>
      <c r="K36" s="302" t="s">
        <v>13</v>
      </c>
      <c r="L36" s="199"/>
      <c r="M36" s="213">
        <f>'ORDER FORM'!O47</f>
        <v>0</v>
      </c>
      <c r="N36" s="299">
        <f>'ORDER FORM'!P47*cf</f>
        <v>0</v>
      </c>
      <c r="O36" s="300">
        <f>'ORDER FORM'!R47*cf</f>
        <v>0</v>
      </c>
    </row>
    <row r="37" spans="1:15" ht="12.75">
      <c r="A37" s="213">
        <f>'ORDER FORM'!H49</f>
        <v>0</v>
      </c>
      <c r="B37" s="510">
        <f>'ORDER FORM'!I49*cf</f>
        <v>0</v>
      </c>
      <c r="C37" s="511"/>
      <c r="D37" s="299">
        <f>'ORDER FORM'!K49*cf</f>
        <v>0</v>
      </c>
      <c r="E37" s="512">
        <f>'ORDER FORM'!L49</f>
        <v>0</v>
      </c>
      <c r="F37" s="513"/>
      <c r="G37" s="514"/>
      <c r="H37" s="199"/>
      <c r="I37" s="213">
        <f>'ORDER FORM'!H54</f>
        <v>0</v>
      </c>
      <c r="J37" s="299">
        <f>'ORDER FORM'!I54*cf</f>
        <v>0</v>
      </c>
      <c r="K37" s="300">
        <f>'ORDER FORM'!K54*cf</f>
        <v>0</v>
      </c>
      <c r="L37" s="199"/>
      <c r="M37" s="213">
        <f>'ORDER FORM'!O48</f>
        <v>0</v>
      </c>
      <c r="N37" s="299">
        <f>'ORDER FORM'!P48*cf</f>
        <v>0</v>
      </c>
      <c r="O37" s="300">
        <f>'ORDER FORM'!R48*cf</f>
        <v>0</v>
      </c>
    </row>
    <row r="38" spans="1:15" ht="12.75">
      <c r="A38" s="213">
        <f>'ORDER FORM'!H50</f>
        <v>0</v>
      </c>
      <c r="B38" s="510">
        <f>'ORDER FORM'!I50*cf</f>
        <v>0</v>
      </c>
      <c r="C38" s="511"/>
      <c r="D38" s="299">
        <f>'ORDER FORM'!K50*cf</f>
        <v>0</v>
      </c>
      <c r="E38" s="512">
        <f>'ORDER FORM'!L50</f>
        <v>0</v>
      </c>
      <c r="F38" s="513"/>
      <c r="G38" s="514"/>
      <c r="H38" s="199"/>
      <c r="I38" s="213">
        <f>'ORDER FORM'!H55</f>
        <v>0</v>
      </c>
      <c r="J38" s="299">
        <f>'ORDER FORM'!I55*cf</f>
        <v>0</v>
      </c>
      <c r="K38" s="300">
        <f>'ORDER FORM'!K55*cf</f>
        <v>0</v>
      </c>
      <c r="L38" s="199"/>
      <c r="M38" s="213">
        <f>'ORDER FORM'!O49</f>
        <v>0</v>
      </c>
      <c r="N38" s="299">
        <f>'ORDER FORM'!P49*cf</f>
        <v>0</v>
      </c>
      <c r="O38" s="300">
        <f>'ORDER FORM'!R49*cf</f>
        <v>0</v>
      </c>
    </row>
    <row r="39" spans="1:15" ht="13.5" thickBot="1">
      <c r="A39" s="199"/>
      <c r="B39" s="199"/>
      <c r="C39" s="199"/>
      <c r="D39" s="199"/>
      <c r="E39" s="199"/>
      <c r="F39" s="199"/>
      <c r="G39" s="199"/>
      <c r="H39" s="199"/>
      <c r="I39" s="213">
        <f>'ORDER FORM'!H56</f>
        <v>0</v>
      </c>
      <c r="J39" s="299">
        <f>'ORDER FORM'!I56*cf</f>
        <v>0</v>
      </c>
      <c r="K39" s="300">
        <f>'ORDER FORM'!K56*cf</f>
        <v>0</v>
      </c>
      <c r="L39" s="199"/>
      <c r="M39" s="213">
        <f>'ORDER FORM'!O50</f>
        <v>0</v>
      </c>
      <c r="N39" s="299">
        <f>'ORDER FORM'!P50*cf</f>
        <v>0</v>
      </c>
      <c r="O39" s="300">
        <f>'ORDER FORM'!R50*cf</f>
        <v>0</v>
      </c>
    </row>
    <row r="40" spans="1:15" ht="12.75">
      <c r="A40" s="501" t="s">
        <v>386</v>
      </c>
      <c r="B40" s="502"/>
      <c r="C40" s="502"/>
      <c r="D40" s="502"/>
      <c r="E40" s="502"/>
      <c r="F40" s="502"/>
      <c r="G40" s="505"/>
      <c r="H40" s="199"/>
      <c r="I40" s="213">
        <f>'ORDER FORM'!H57</f>
        <v>0</v>
      </c>
      <c r="J40" s="299">
        <f>'ORDER FORM'!I57*cf</f>
        <v>0</v>
      </c>
      <c r="K40" s="300">
        <f>'ORDER FORM'!K57*cf</f>
        <v>0</v>
      </c>
      <c r="L40" s="199"/>
      <c r="M40" s="213">
        <f>'ORDER FORM'!O51</f>
        <v>0</v>
      </c>
      <c r="N40" s="299">
        <f>'ORDER FORM'!P51*cf</f>
        <v>0</v>
      </c>
      <c r="O40" s="300">
        <f>'ORDER FORM'!R51*cf</f>
        <v>0</v>
      </c>
    </row>
    <row r="41" spans="1:15" ht="12.75">
      <c r="A41" s="223" t="s">
        <v>97</v>
      </c>
      <c r="B41" s="506" t="s">
        <v>98</v>
      </c>
      <c r="C41" s="507"/>
      <c r="D41" s="224" t="s">
        <v>99</v>
      </c>
      <c r="E41" s="506" t="s">
        <v>100</v>
      </c>
      <c r="F41" s="508"/>
      <c r="G41" s="509"/>
      <c r="H41" s="199"/>
      <c r="I41" s="213">
        <f>'ORDER FORM'!H58</f>
        <v>0</v>
      </c>
      <c r="J41" s="299">
        <f>'ORDER FORM'!I58*cf</f>
        <v>0</v>
      </c>
      <c r="K41" s="300">
        <f>'ORDER FORM'!K58*cf</f>
        <v>0</v>
      </c>
      <c r="L41" s="199"/>
      <c r="M41" s="213">
        <f>'ORDER FORM'!O52</f>
        <v>0</v>
      </c>
      <c r="N41" s="299">
        <f>'ORDER FORM'!P52*cf</f>
        <v>0</v>
      </c>
      <c r="O41" s="300">
        <f>'ORDER FORM'!R52*cf</f>
        <v>0</v>
      </c>
    </row>
    <row r="42" spans="1:15" ht="12.75">
      <c r="A42" s="213">
        <f>'ORDER FORM'!H62</f>
        <v>0</v>
      </c>
      <c r="B42" s="510">
        <f>'ORDER FORM'!I62*cf</f>
        <v>0</v>
      </c>
      <c r="C42" s="511"/>
      <c r="D42" s="299">
        <f>'ORDER FORM'!K62*cf</f>
        <v>0</v>
      </c>
      <c r="E42" s="512">
        <f>'ORDER FORM'!L62</f>
        <v>0</v>
      </c>
      <c r="F42" s="513"/>
      <c r="G42" s="514"/>
      <c r="H42" s="199"/>
      <c r="L42" s="199"/>
      <c r="M42" s="213">
        <f>'ORDER FORM'!O53</f>
        <v>0</v>
      </c>
      <c r="N42" s="299">
        <f>'ORDER FORM'!P53*cf</f>
        <v>0</v>
      </c>
      <c r="O42" s="300">
        <f>'ORDER FORM'!R53*cf</f>
        <v>0</v>
      </c>
    </row>
    <row r="43" spans="1:15" ht="12.75">
      <c r="A43" s="213">
        <f>'ORDER FORM'!H63</f>
        <v>0</v>
      </c>
      <c r="B43" s="510">
        <f>'ORDER FORM'!I63*cf</f>
        <v>0</v>
      </c>
      <c r="C43" s="511"/>
      <c r="D43" s="299">
        <f>'ORDER FORM'!K63*cf</f>
        <v>0</v>
      </c>
      <c r="E43" s="512">
        <f>'ORDER FORM'!L63</f>
        <v>0</v>
      </c>
      <c r="F43" s="513"/>
      <c r="G43" s="514"/>
      <c r="H43" s="199"/>
      <c r="I43" s="199"/>
      <c r="J43" s="199"/>
      <c r="K43" s="199"/>
      <c r="L43" s="199"/>
      <c r="M43" s="213">
        <f>'ORDER FORM'!O54</f>
        <v>0</v>
      </c>
      <c r="N43" s="299">
        <f>'ORDER FORM'!P54*cf</f>
        <v>0</v>
      </c>
      <c r="O43" s="300">
        <f>'ORDER FORM'!R54*cf</f>
        <v>0</v>
      </c>
    </row>
    <row r="44" spans="1:15" ht="12.75">
      <c r="A44" s="213" t="e">
        <f>#REF!</f>
        <v>#REF!</v>
      </c>
      <c r="B44" s="510" t="e">
        <f>#REF!*cf</f>
        <v>#REF!</v>
      </c>
      <c r="C44" s="511"/>
      <c r="D44" s="299" t="e">
        <f>#REF!*cf</f>
        <v>#REF!</v>
      </c>
      <c r="E44" s="512" t="e">
        <f>#REF!</f>
        <v>#REF!</v>
      </c>
      <c r="F44" s="513"/>
      <c r="G44" s="514"/>
      <c r="H44" s="199"/>
      <c r="I44" s="515" t="s">
        <v>387</v>
      </c>
      <c r="J44" s="516"/>
      <c r="K44" s="517"/>
      <c r="L44" s="199"/>
      <c r="M44" s="213">
        <f>'ORDER FORM'!O55</f>
        <v>0</v>
      </c>
      <c r="N44" s="299">
        <f>'ORDER FORM'!P55*cf</f>
        <v>0</v>
      </c>
      <c r="O44" s="300">
        <f>'ORDER FORM'!R55*cf</f>
        <v>0</v>
      </c>
    </row>
    <row r="45" spans="1:15" ht="12.75">
      <c r="A45" s="213" t="e">
        <f>#REF!</f>
        <v>#REF!</v>
      </c>
      <c r="B45" s="510" t="e">
        <f>#REF!*cf</f>
        <v>#REF!</v>
      </c>
      <c r="C45" s="511"/>
      <c r="D45" s="299" t="e">
        <f>#REF!*cf</f>
        <v>#REF!</v>
      </c>
      <c r="E45" s="512" t="e">
        <f>#REF!</f>
        <v>#REF!</v>
      </c>
      <c r="F45" s="513"/>
      <c r="G45" s="514"/>
      <c r="H45" s="199"/>
      <c r="I45" s="298" t="s">
        <v>97</v>
      </c>
      <c r="J45" s="301" t="s">
        <v>98</v>
      </c>
      <c r="K45" s="302" t="s">
        <v>99</v>
      </c>
      <c r="L45" s="199"/>
      <c r="M45" s="213">
        <f>'ORDER FORM'!O56</f>
        <v>0</v>
      </c>
      <c r="N45" s="299">
        <f>'ORDER FORM'!P56*cf</f>
        <v>0</v>
      </c>
      <c r="O45" s="300">
        <f>'ORDER FORM'!R56*cf</f>
        <v>0</v>
      </c>
    </row>
    <row r="46" spans="9:11" ht="13.5" thickBot="1">
      <c r="I46" s="213">
        <f>'ORDER FORM'!H69</f>
        <v>0</v>
      </c>
      <c r="J46" s="299">
        <f>'ORDER FORM'!I69*cf</f>
        <v>0</v>
      </c>
      <c r="K46" s="300">
        <f>'ORDER FORM'!K69*cf</f>
        <v>0</v>
      </c>
    </row>
    <row r="47" spans="1:11" ht="12.75">
      <c r="A47" s="501" t="s">
        <v>14</v>
      </c>
      <c r="B47" s="502"/>
      <c r="C47" s="502"/>
      <c r="D47" s="503"/>
      <c r="E47" s="503"/>
      <c r="F47" s="503"/>
      <c r="G47" s="504"/>
      <c r="I47" s="213">
        <f>'ORDER FORM'!H70</f>
        <v>0</v>
      </c>
      <c r="J47" s="299">
        <f>'ORDER FORM'!I70*cf</f>
        <v>0</v>
      </c>
      <c r="K47" s="300">
        <f>'ORDER FORM'!K70*cf</f>
        <v>0</v>
      </c>
    </row>
    <row r="48" spans="1:11" ht="12.75">
      <c r="A48" s="298" t="s">
        <v>205</v>
      </c>
      <c r="B48" s="548" t="s">
        <v>234</v>
      </c>
      <c r="C48" s="549"/>
      <c r="D48" s="549"/>
      <c r="E48" s="549"/>
      <c r="F48" s="549"/>
      <c r="G48" s="550"/>
      <c r="I48" s="213">
        <f>'ORDER FORM'!H71</f>
        <v>0</v>
      </c>
      <c r="J48" s="299">
        <f>'ORDER FORM'!I71*cf</f>
        <v>0</v>
      </c>
      <c r="K48" s="300">
        <f>'ORDER FORM'!K71*cf</f>
        <v>0</v>
      </c>
    </row>
    <row r="49" spans="1:7" ht="12.75">
      <c r="A49" s="213">
        <f>'ORDER FORM'!B48</f>
        <v>0</v>
      </c>
      <c r="B49" s="539">
        <f>'ORDER FORM'!C48</f>
        <v>0</v>
      </c>
      <c r="C49" s="539"/>
      <c r="D49" s="539"/>
      <c r="E49" s="539"/>
      <c r="F49" s="539"/>
      <c r="G49" s="551"/>
    </row>
    <row r="50" spans="1:7" ht="12.75">
      <c r="A50" s="213">
        <f>'ORDER FORM'!B49</f>
        <v>0</v>
      </c>
      <c r="B50" s="539">
        <f>'ORDER FORM'!C49</f>
        <v>0</v>
      </c>
      <c r="C50" s="539"/>
      <c r="D50" s="539"/>
      <c r="E50" s="539"/>
      <c r="F50" s="539"/>
      <c r="G50" s="551"/>
    </row>
    <row r="51" spans="1:7" ht="12.75">
      <c r="A51" s="213">
        <f>'ORDER FORM'!B50</f>
        <v>0</v>
      </c>
      <c r="B51" s="539">
        <f>'ORDER FORM'!C50</f>
        <v>0</v>
      </c>
      <c r="C51" s="539"/>
      <c r="D51" s="539"/>
      <c r="E51" s="539"/>
      <c r="F51" s="539"/>
      <c r="G51" s="551"/>
    </row>
    <row r="52" spans="1:7" ht="12.75">
      <c r="A52" s="213">
        <f>'ORDER FORM'!B51</f>
        <v>0</v>
      </c>
      <c r="B52" s="539">
        <f>'ORDER FORM'!C51</f>
        <v>0</v>
      </c>
      <c r="C52" s="539"/>
      <c r="D52" s="539"/>
      <c r="E52" s="539"/>
      <c r="F52" s="539"/>
      <c r="G52" s="551"/>
    </row>
    <row r="53" ht="13.5" thickBot="1"/>
    <row r="54" spans="1:7" ht="12.75">
      <c r="A54" s="501" t="s">
        <v>319</v>
      </c>
      <c r="B54" s="502"/>
      <c r="C54" s="502"/>
      <c r="D54" s="503"/>
      <c r="E54" s="503"/>
      <c r="F54" s="503"/>
      <c r="G54" s="504"/>
    </row>
    <row r="55" spans="1:7" ht="12.75">
      <c r="A55" s="298" t="s">
        <v>97</v>
      </c>
      <c r="B55" s="548" t="s">
        <v>234</v>
      </c>
      <c r="C55" s="549"/>
      <c r="D55" s="549"/>
      <c r="E55" s="549"/>
      <c r="F55" s="549"/>
      <c r="G55" s="550"/>
    </row>
    <row r="56" spans="1:7" ht="12.75">
      <c r="A56" s="213">
        <f>'ORDER FORM'!B55</f>
        <v>0</v>
      </c>
      <c r="B56" s="539">
        <f>'ORDER FORM'!C55</f>
        <v>0</v>
      </c>
      <c r="C56" s="539"/>
      <c r="D56" s="539"/>
      <c r="E56" s="539"/>
      <c r="F56" s="539"/>
      <c r="G56" s="551"/>
    </row>
    <row r="57" spans="1:7" ht="12.75">
      <c r="A57" s="213">
        <f>'ORDER FORM'!B56</f>
        <v>0</v>
      </c>
      <c r="B57" s="539">
        <f>'ORDER FORM'!C56</f>
        <v>0</v>
      </c>
      <c r="C57" s="539"/>
      <c r="D57" s="539"/>
      <c r="E57" s="539"/>
      <c r="F57" s="539"/>
      <c r="G57" s="551"/>
    </row>
    <row r="58" spans="1:7" ht="12.75">
      <c r="A58" s="213">
        <f>'ORDER FORM'!B57</f>
        <v>0</v>
      </c>
      <c r="B58" s="539">
        <f>'ORDER FORM'!C57</f>
        <v>0</v>
      </c>
      <c r="C58" s="539"/>
      <c r="D58" s="539"/>
      <c r="E58" s="539"/>
      <c r="F58" s="539"/>
      <c r="G58" s="551"/>
    </row>
  </sheetData>
  <sheetProtection password="CA8A" sheet="1" objects="1" scenarios="1"/>
  <mergeCells count="120">
    <mergeCell ref="B57:G57"/>
    <mergeCell ref="B58:G58"/>
    <mergeCell ref="AS18:AS19"/>
    <mergeCell ref="AT18:AT19"/>
    <mergeCell ref="AM4:AN4"/>
    <mergeCell ref="AO4:AP4"/>
    <mergeCell ref="AR18:AR19"/>
    <mergeCell ref="AQ18:AQ19"/>
    <mergeCell ref="A54:G54"/>
    <mergeCell ref="B55:G55"/>
    <mergeCell ref="B56:G56"/>
    <mergeCell ref="W6:X6"/>
    <mergeCell ref="AC6:AE6"/>
    <mergeCell ref="Q24:W24"/>
    <mergeCell ref="U25:W25"/>
    <mergeCell ref="AC20:AE20"/>
    <mergeCell ref="AC19:AE19"/>
    <mergeCell ref="S6:T6"/>
    <mergeCell ref="B50:G50"/>
    <mergeCell ref="B51:G51"/>
    <mergeCell ref="B52:G52"/>
    <mergeCell ref="E25:G25"/>
    <mergeCell ref="A28:B28"/>
    <mergeCell ref="F28:G28"/>
    <mergeCell ref="A1:O1"/>
    <mergeCell ref="B48:G48"/>
    <mergeCell ref="B49:G49"/>
    <mergeCell ref="E36:G36"/>
    <mergeCell ref="B37:C37"/>
    <mergeCell ref="B38:C38"/>
    <mergeCell ref="E38:G38"/>
    <mergeCell ref="M33:O33"/>
    <mergeCell ref="A34:G34"/>
    <mergeCell ref="I34:K34"/>
    <mergeCell ref="M34:O34"/>
    <mergeCell ref="B35:C35"/>
    <mergeCell ref="E35:G35"/>
    <mergeCell ref="B36:C36"/>
    <mergeCell ref="E37:G37"/>
    <mergeCell ref="A26:B26"/>
    <mergeCell ref="F26:G26"/>
    <mergeCell ref="A27:B27"/>
    <mergeCell ref="F27:G27"/>
    <mergeCell ref="A22:B22"/>
    <mergeCell ref="G22:H22"/>
    <mergeCell ref="A24:G24"/>
    <mergeCell ref="A25:B25"/>
    <mergeCell ref="C25:D25"/>
    <mergeCell ref="J35:K35"/>
    <mergeCell ref="A29:B29"/>
    <mergeCell ref="F29:G29"/>
    <mergeCell ref="A30:B30"/>
    <mergeCell ref="F30:G30"/>
    <mergeCell ref="A31:B31"/>
    <mergeCell ref="F31:G31"/>
    <mergeCell ref="A32:B32"/>
    <mergeCell ref="F32:G32"/>
    <mergeCell ref="A18:B18"/>
    <mergeCell ref="G18:H18"/>
    <mergeCell ref="A19:B19"/>
    <mergeCell ref="G19:H19"/>
    <mergeCell ref="M19:O19"/>
    <mergeCell ref="A20:B20"/>
    <mergeCell ref="G20:H20"/>
    <mergeCell ref="M20:O20"/>
    <mergeCell ref="A21:B21"/>
    <mergeCell ref="G21:H21"/>
    <mergeCell ref="A13:B13"/>
    <mergeCell ref="G13:H13"/>
    <mergeCell ref="A14:B14"/>
    <mergeCell ref="G14:H14"/>
    <mergeCell ref="A15:B15"/>
    <mergeCell ref="G15:H15"/>
    <mergeCell ref="A16:B16"/>
    <mergeCell ref="G16:H16"/>
    <mergeCell ref="A17:B17"/>
    <mergeCell ref="G17:H17"/>
    <mergeCell ref="A9:B9"/>
    <mergeCell ref="G9:H9"/>
    <mergeCell ref="A10:B10"/>
    <mergeCell ref="G10:H10"/>
    <mergeCell ref="Q6:R6"/>
    <mergeCell ref="A11:B11"/>
    <mergeCell ref="G11:H11"/>
    <mergeCell ref="A12:B12"/>
    <mergeCell ref="G12:H12"/>
    <mergeCell ref="W5:AA5"/>
    <mergeCell ref="AC5:AE5"/>
    <mergeCell ref="AK4:AL4"/>
    <mergeCell ref="A6:B6"/>
    <mergeCell ref="G6:H6"/>
    <mergeCell ref="M6:O6"/>
    <mergeCell ref="A7:B7"/>
    <mergeCell ref="G7:H7"/>
    <mergeCell ref="A8:B8"/>
    <mergeCell ref="G8:H8"/>
    <mergeCell ref="AI1:AL1"/>
    <mergeCell ref="AI3:AL3"/>
    <mergeCell ref="AM3:AP3"/>
    <mergeCell ref="A47:G47"/>
    <mergeCell ref="A40:G40"/>
    <mergeCell ref="B41:C41"/>
    <mergeCell ref="E41:G41"/>
    <mergeCell ref="B42:C42"/>
    <mergeCell ref="E42:G42"/>
    <mergeCell ref="B43:C43"/>
    <mergeCell ref="E43:G43"/>
    <mergeCell ref="B44:C44"/>
    <mergeCell ref="E44:G44"/>
    <mergeCell ref="B45:C45"/>
    <mergeCell ref="E45:G45"/>
    <mergeCell ref="I44:K44"/>
    <mergeCell ref="AL18:AO19"/>
    <mergeCell ref="F3:J3"/>
    <mergeCell ref="A3:D3"/>
    <mergeCell ref="A5:E5"/>
    <mergeCell ref="G5:K5"/>
    <mergeCell ref="M5:O5"/>
    <mergeCell ref="AI4:AJ4"/>
    <mergeCell ref="Q5:U5"/>
  </mergeCells>
  <dataValidations count="1">
    <dataValidation type="list" allowBlank="1" showInputMessage="1" showErrorMessage="1" sqref="S6:T6">
      <formula1>IF(c.style&lt;3,l.design.ps,IF(c.style=3,l.design.shkr,IF(c.style=4,l.design.shkrV,l.design.mitre)))</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2:Z66"/>
  <sheetViews>
    <sheetView showGridLines="0" showRowColHeaders="0" view="pageLayout" zoomScale="80" zoomScalePageLayoutView="80" workbookViewId="0" topLeftCell="A47">
      <selection activeCell="G65" sqref="G65"/>
    </sheetView>
  </sheetViews>
  <sheetFormatPr defaultColWidth="8.8515625" defaultRowHeight="12.75"/>
  <cols>
    <col min="1" max="1" width="3.7109375" style="246" customWidth="1"/>
    <col min="2" max="3" width="6.7109375" style="0" customWidth="1"/>
    <col min="4" max="5" width="9.7109375" style="0" customWidth="1"/>
    <col min="6" max="6" width="9.140625" style="0" customWidth="1"/>
    <col min="7" max="7" width="9.00390625" style="0" customWidth="1"/>
    <col min="8" max="8" width="9.7109375" style="0" customWidth="1"/>
    <col min="9" max="9" width="4.421875" style="0" customWidth="1"/>
    <col min="10" max="11" width="6.7109375" style="0" customWidth="1"/>
    <col min="12" max="15" width="9.00390625" style="0" customWidth="1"/>
    <col min="16" max="16" width="6.140625" style="0" customWidth="1"/>
    <col min="17" max="17" width="2.8515625" style="0" customWidth="1"/>
    <col min="18" max="18" width="7.140625" style="0" customWidth="1"/>
    <col min="19" max="19" width="6.7109375" style="0" customWidth="1"/>
    <col min="20" max="23" width="9.00390625" style="0" customWidth="1"/>
    <col min="25" max="25" width="6.28125" style="0" customWidth="1"/>
    <col min="26" max="26" width="6.8515625" style="0" customWidth="1"/>
  </cols>
  <sheetData>
    <row r="1" s="246" customFormat="1" ht="12.75"/>
    <row r="2" spans="2:4" ht="12.75">
      <c r="B2" s="152" t="s">
        <v>425</v>
      </c>
      <c r="C2" s="574">
        <f>'ORDER FORM'!E4</f>
        <v>0</v>
      </c>
      <c r="D2" s="574"/>
    </row>
    <row r="3" spans="2:5" ht="7" customHeight="1">
      <c r="B3" s="20"/>
      <c r="D3" s="135"/>
      <c r="E3" s="135"/>
    </row>
    <row r="4" spans="2:9" ht="12.75">
      <c r="B4" s="20" t="s">
        <v>170</v>
      </c>
      <c r="D4" s="567" t="str">
        <f>'ORDER FORM'!D7</f>
        <v>Cabinetmart Ic.</v>
      </c>
      <c r="E4" s="325"/>
      <c r="F4" s="325"/>
      <c r="G4" s="325"/>
      <c r="H4" s="3"/>
      <c r="I4" s="3"/>
    </row>
    <row r="5" spans="2:9" ht="15" customHeight="1">
      <c r="B5" s="4" t="s">
        <v>172</v>
      </c>
      <c r="D5" s="575">
        <f>'ORDER FORM'!D8</f>
        <v>0</v>
      </c>
      <c r="E5" s="575"/>
      <c r="F5" s="575"/>
      <c r="G5" s="575"/>
      <c r="H5" s="6"/>
      <c r="I5" s="6"/>
    </row>
    <row r="6" spans="2:9" ht="15" customHeight="1">
      <c r="B6" s="4" t="s">
        <v>69</v>
      </c>
      <c r="D6" s="575">
        <f>'ORDER FORM'!D10</f>
        <v>0</v>
      </c>
      <c r="E6" s="575"/>
      <c r="F6" s="575"/>
      <c r="G6" s="575"/>
      <c r="H6" s="6"/>
      <c r="I6" s="6"/>
    </row>
    <row r="7" spans="2:9" ht="15" customHeight="1">
      <c r="B7" s="4"/>
      <c r="D7" s="575"/>
      <c r="E7" s="575"/>
      <c r="F7" s="575"/>
      <c r="G7" s="575"/>
      <c r="H7" s="6"/>
      <c r="I7" s="6"/>
    </row>
    <row r="8" spans="2:9" ht="15" customHeight="1">
      <c r="B8" s="4"/>
      <c r="D8" s="575"/>
      <c r="E8" s="575"/>
      <c r="F8" s="575"/>
      <c r="G8" s="575"/>
      <c r="H8" s="6"/>
      <c r="I8" s="6"/>
    </row>
    <row r="9" spans="2:9" ht="15" customHeight="1">
      <c r="B9" s="4"/>
      <c r="D9" s="338"/>
      <c r="E9" s="338"/>
      <c r="F9" s="338"/>
      <c r="G9" s="338"/>
      <c r="H9" s="6"/>
      <c r="I9" s="6"/>
    </row>
    <row r="10" spans="2:7" ht="15" customHeight="1">
      <c r="B10" s="158" t="s">
        <v>4</v>
      </c>
      <c r="D10" s="338">
        <f>'ORDER FORM'!Q10</f>
        <v>0</v>
      </c>
      <c r="E10" s="338"/>
      <c r="F10" s="338"/>
      <c r="G10" s="338"/>
    </row>
    <row r="11" ht="18" customHeight="1"/>
    <row r="12" spans="2:21" ht="12.75">
      <c r="B12" s="99" t="s">
        <v>167</v>
      </c>
      <c r="D12">
        <f>'ORDER FORM'!D16</f>
        <v>0</v>
      </c>
      <c r="J12" s="99" t="s">
        <v>168</v>
      </c>
      <c r="L12">
        <f>'ORDER FORM'!J16</f>
        <v>0</v>
      </c>
      <c r="R12" s="99" t="s">
        <v>282</v>
      </c>
      <c r="U12">
        <f>D12</f>
        <v>0</v>
      </c>
    </row>
    <row r="13" spans="2:26" ht="31" customHeight="1">
      <c r="B13" s="16" t="s">
        <v>193</v>
      </c>
      <c r="C13" s="16" t="s">
        <v>194</v>
      </c>
      <c r="D13" s="16" t="s">
        <v>70</v>
      </c>
      <c r="E13" s="16" t="s">
        <v>71</v>
      </c>
      <c r="F13" s="16" t="s">
        <v>195</v>
      </c>
      <c r="G13" s="16" t="s">
        <v>196</v>
      </c>
      <c r="H13" s="16"/>
      <c r="J13" s="16" t="s">
        <v>193</v>
      </c>
      <c r="K13" s="16" t="s">
        <v>194</v>
      </c>
      <c r="L13" s="16" t="s">
        <v>70</v>
      </c>
      <c r="M13" s="16" t="s">
        <v>71</v>
      </c>
      <c r="N13" s="16" t="s">
        <v>195</v>
      </c>
      <c r="O13" s="16" t="s">
        <v>196</v>
      </c>
      <c r="P13" s="16"/>
      <c r="R13" s="16" t="s">
        <v>193</v>
      </c>
      <c r="S13" s="16" t="s">
        <v>194</v>
      </c>
      <c r="T13" s="16" t="s">
        <v>70</v>
      </c>
      <c r="U13" s="16" t="s">
        <v>71</v>
      </c>
      <c r="V13" s="16" t="s">
        <v>195</v>
      </c>
      <c r="W13" s="16" t="s">
        <v>196</v>
      </c>
      <c r="X13" s="16" t="s">
        <v>95</v>
      </c>
      <c r="Y13" s="16" t="s">
        <v>235</v>
      </c>
      <c r="Z13" s="16" t="s">
        <v>186</v>
      </c>
    </row>
    <row r="14" spans="2:26" ht="12.75">
      <c r="B14" s="5">
        <v>1</v>
      </c>
      <c r="C14" s="91">
        <f>'ORDER FORM'!D19</f>
        <v>0</v>
      </c>
      <c r="D14" s="172">
        <f>'ORDER FORM'!E19*cfi</f>
        <v>0</v>
      </c>
      <c r="E14" s="172">
        <f>'ORDER FORM'!F19*cfi</f>
        <v>0</v>
      </c>
      <c r="F14" s="7">
        <f>IF(C14=0,0,IF(D14*E14/144&lt;1.5,1.5,D14*E14/144))</f>
        <v>0</v>
      </c>
      <c r="G14" s="18">
        <f>F14*C14</f>
        <v>0</v>
      </c>
      <c r="H14" s="18"/>
      <c r="J14" s="5">
        <v>1</v>
      </c>
      <c r="K14" s="91">
        <f>'ORDER FORM'!J19</f>
        <v>0</v>
      </c>
      <c r="L14" s="172">
        <f>'ORDER FORM'!K19*cfi</f>
        <v>0</v>
      </c>
      <c r="M14" s="172">
        <f>'ORDER FORM'!L19*cfi</f>
        <v>0</v>
      </c>
      <c r="N14" s="7">
        <f>IF(K14=0,0,IF(L14*M14/144&lt;1.5,1.5,L14*M14/144))</f>
        <v>0</v>
      </c>
      <c r="O14" s="18">
        <f>N14*K14</f>
        <v>0</v>
      </c>
      <c r="P14" s="95"/>
      <c r="R14" s="5">
        <v>1</v>
      </c>
      <c r="S14" s="91">
        <f>'ORDER FORM'!D39</f>
        <v>0</v>
      </c>
      <c r="T14" s="172">
        <f>'ORDER FORM'!E39*cfi</f>
        <v>0</v>
      </c>
      <c r="U14" s="172">
        <f>'ORDER FORM'!F39*cfi</f>
        <v>0</v>
      </c>
      <c r="V14" s="7">
        <f aca="true" t="shared" si="0" ref="V14:V19">IF(S14=0,0,IF(T14*U14/144&lt;1.5,1.5,T14*U14/144))</f>
        <v>0</v>
      </c>
      <c r="W14" s="18">
        <f aca="true" t="shared" si="1" ref="W14:W19">V14*S14</f>
        <v>0</v>
      </c>
      <c r="X14" t="str">
        <f>'ORDER FORM'!G39</f>
        <v>frame only</v>
      </c>
      <c r="Y14">
        <f>IF(S14=0,0,VLOOKUP('ORDER FORM'!G39,T.LITES,3,FALSE)*S14)</f>
        <v>0</v>
      </c>
      <c r="Z14">
        <f aca="true" t="shared" si="2" ref="Z14:Z19">IF(Y14=0,S14,0)</f>
        <v>0</v>
      </c>
    </row>
    <row r="15" spans="2:26" ht="12.75">
      <c r="B15" s="5">
        <v>2</v>
      </c>
      <c r="C15" s="91">
        <f>'ORDER FORM'!D20</f>
        <v>0</v>
      </c>
      <c r="D15" s="172">
        <f>'ORDER FORM'!E20*cfi</f>
        <v>0</v>
      </c>
      <c r="E15" s="172">
        <f>'ORDER FORM'!F20*cfi</f>
        <v>0</v>
      </c>
      <c r="F15" s="7">
        <f aca="true" t="shared" si="3" ref="F15:F28">IF(C15=0,0,IF(D15*E15/144&lt;1.5,1.5,D15*E15/144))</f>
        <v>0</v>
      </c>
      <c r="G15" s="18">
        <f aca="true" t="shared" si="4" ref="G15:G28">F15*C15</f>
        <v>0</v>
      </c>
      <c r="H15" s="18"/>
      <c r="J15" s="5">
        <v>2</v>
      </c>
      <c r="K15" s="91">
        <f>'ORDER FORM'!J20</f>
        <v>0</v>
      </c>
      <c r="L15" s="172">
        <f>'ORDER FORM'!K20*cfi</f>
        <v>0</v>
      </c>
      <c r="M15" s="172">
        <f>'ORDER FORM'!L20*cfi</f>
        <v>0</v>
      </c>
      <c r="N15" s="7">
        <f aca="true" t="shared" si="5" ref="N15:N28">IF(K15=0,0,IF(L15*M15/144&lt;1.5,1.5,L15*M15/144))</f>
        <v>0</v>
      </c>
      <c r="O15" s="18">
        <f aca="true" t="shared" si="6" ref="O15:O28">N15*K15</f>
        <v>0</v>
      </c>
      <c r="P15" s="95"/>
      <c r="R15" s="5">
        <v>2</v>
      </c>
      <c r="S15" s="91">
        <f>'ORDER FORM'!D40</f>
        <v>0</v>
      </c>
      <c r="T15" s="172">
        <f>'ORDER FORM'!E40*cfi</f>
        <v>0</v>
      </c>
      <c r="U15" s="172">
        <f>'ORDER FORM'!F40*cfi</f>
        <v>0</v>
      </c>
      <c r="V15" s="7">
        <f t="shared" si="0"/>
        <v>0</v>
      </c>
      <c r="W15" s="18">
        <f t="shared" si="1"/>
        <v>0</v>
      </c>
      <c r="X15" t="str">
        <f>'ORDER FORM'!G40</f>
        <v>frame only</v>
      </c>
      <c r="Y15">
        <f>IF(S15=0,0,VLOOKUP('ORDER FORM'!G40,T.LITES,3,FALSE)*S15)</f>
        <v>0</v>
      </c>
      <c r="Z15">
        <f t="shared" si="2"/>
        <v>0</v>
      </c>
    </row>
    <row r="16" spans="2:26" ht="12.75">
      <c r="B16" s="5">
        <v>3</v>
      </c>
      <c r="C16" s="91">
        <f>'ORDER FORM'!D21</f>
        <v>0</v>
      </c>
      <c r="D16" s="172">
        <f>'ORDER FORM'!E21*cfi</f>
        <v>0</v>
      </c>
      <c r="E16" s="172">
        <f>'ORDER FORM'!F21*cfi</f>
        <v>0</v>
      </c>
      <c r="F16" s="7">
        <f t="shared" si="3"/>
        <v>0</v>
      </c>
      <c r="G16" s="18">
        <f t="shared" si="4"/>
        <v>0</v>
      </c>
      <c r="H16" s="18"/>
      <c r="J16" s="5">
        <v>3</v>
      </c>
      <c r="K16" s="91">
        <f>'ORDER FORM'!J21</f>
        <v>0</v>
      </c>
      <c r="L16" s="172">
        <f>'ORDER FORM'!K21*cfi</f>
        <v>0</v>
      </c>
      <c r="M16" s="172">
        <f>'ORDER FORM'!L21*cfi</f>
        <v>0</v>
      </c>
      <c r="N16" s="7">
        <f t="shared" si="5"/>
        <v>0</v>
      </c>
      <c r="O16" s="18">
        <f t="shared" si="6"/>
        <v>0</v>
      </c>
      <c r="P16" s="95"/>
      <c r="R16" s="5">
        <v>3</v>
      </c>
      <c r="S16" s="91">
        <f>'ORDER FORM'!D41</f>
        <v>0</v>
      </c>
      <c r="T16" s="172">
        <f>'ORDER FORM'!E41*cfi</f>
        <v>0</v>
      </c>
      <c r="U16" s="172">
        <f>'ORDER FORM'!F41*cfi</f>
        <v>0</v>
      </c>
      <c r="V16" s="7">
        <f t="shared" si="0"/>
        <v>0</v>
      </c>
      <c r="W16" s="18">
        <f t="shared" si="1"/>
        <v>0</v>
      </c>
      <c r="X16" t="str">
        <f>'ORDER FORM'!G41</f>
        <v>frame only</v>
      </c>
      <c r="Y16">
        <f>IF(S16=0,0,VLOOKUP('ORDER FORM'!G41,T.LITES,3,FALSE)*S16)</f>
        <v>0</v>
      </c>
      <c r="Z16">
        <f t="shared" si="2"/>
        <v>0</v>
      </c>
    </row>
    <row r="17" spans="2:26" ht="12.75">
      <c r="B17" s="5">
        <v>4</v>
      </c>
      <c r="C17" s="91">
        <f>'ORDER FORM'!D22</f>
        <v>0</v>
      </c>
      <c r="D17" s="172">
        <f>'ORDER FORM'!E22*cfi</f>
        <v>0</v>
      </c>
      <c r="E17" s="172">
        <f>'ORDER FORM'!F22*cfi</f>
        <v>0</v>
      </c>
      <c r="F17" s="7">
        <f t="shared" si="3"/>
        <v>0</v>
      </c>
      <c r="G17" s="18">
        <f t="shared" si="4"/>
        <v>0</v>
      </c>
      <c r="H17" s="18"/>
      <c r="J17" s="5">
        <v>4</v>
      </c>
      <c r="K17" s="91">
        <f>'ORDER FORM'!J22</f>
        <v>0</v>
      </c>
      <c r="L17" s="172">
        <f>'ORDER FORM'!K22*cfi</f>
        <v>0</v>
      </c>
      <c r="M17" s="172">
        <f>'ORDER FORM'!L22*cfi</f>
        <v>0</v>
      </c>
      <c r="N17" s="7">
        <f t="shared" si="5"/>
        <v>0</v>
      </c>
      <c r="O17" s="18">
        <f t="shared" si="6"/>
        <v>0</v>
      </c>
      <c r="P17" s="95"/>
      <c r="R17" s="5">
        <v>4</v>
      </c>
      <c r="S17" s="91">
        <f>'ORDER FORM'!D42</f>
        <v>0</v>
      </c>
      <c r="T17" s="172">
        <f>'ORDER FORM'!E42*cfi</f>
        <v>0</v>
      </c>
      <c r="U17" s="172">
        <f>'ORDER FORM'!F42*cfi</f>
        <v>0</v>
      </c>
      <c r="V17" s="7">
        <f t="shared" si="0"/>
        <v>0</v>
      </c>
      <c r="W17" s="18">
        <f t="shared" si="1"/>
        <v>0</v>
      </c>
      <c r="X17" t="str">
        <f>'ORDER FORM'!G42</f>
        <v>frame only</v>
      </c>
      <c r="Y17">
        <f>IF(S17=0,0,VLOOKUP('ORDER FORM'!G42,T.LITES,3,FALSE)*S17)</f>
        <v>0</v>
      </c>
      <c r="Z17">
        <f t="shared" si="2"/>
        <v>0</v>
      </c>
    </row>
    <row r="18" spans="2:26" ht="12.75">
      <c r="B18" s="5">
        <v>5</v>
      </c>
      <c r="C18" s="91">
        <f>'ORDER FORM'!D23</f>
        <v>0</v>
      </c>
      <c r="D18" s="172">
        <f>'ORDER FORM'!E23*cfi</f>
        <v>0</v>
      </c>
      <c r="E18" s="172">
        <f>'ORDER FORM'!F23*cfi</f>
        <v>0</v>
      </c>
      <c r="F18" s="7">
        <f t="shared" si="3"/>
        <v>0</v>
      </c>
      <c r="G18" s="18">
        <f t="shared" si="4"/>
        <v>0</v>
      </c>
      <c r="H18" s="18"/>
      <c r="J18" s="5">
        <v>5</v>
      </c>
      <c r="K18" s="91">
        <f>'ORDER FORM'!J23</f>
        <v>0</v>
      </c>
      <c r="L18" s="172">
        <f>'ORDER FORM'!K23*cfi</f>
        <v>0</v>
      </c>
      <c r="M18" s="172">
        <f>'ORDER FORM'!L23*cfi</f>
        <v>0</v>
      </c>
      <c r="N18" s="7">
        <f t="shared" si="5"/>
        <v>0</v>
      </c>
      <c r="O18" s="18">
        <f t="shared" si="6"/>
        <v>0</v>
      </c>
      <c r="P18" s="95"/>
      <c r="R18" s="5">
        <v>5</v>
      </c>
      <c r="S18" s="91">
        <f>'ORDER FORM'!D43</f>
        <v>0</v>
      </c>
      <c r="T18" s="172">
        <f>'ORDER FORM'!E43*cfi</f>
        <v>0</v>
      </c>
      <c r="U18" s="172">
        <f>'ORDER FORM'!F43*cfi</f>
        <v>0</v>
      </c>
      <c r="V18" s="7">
        <f t="shared" si="0"/>
        <v>0</v>
      </c>
      <c r="W18" s="18">
        <f t="shared" si="1"/>
        <v>0</v>
      </c>
      <c r="X18" t="str">
        <f>'ORDER FORM'!G43</f>
        <v>frame only</v>
      </c>
      <c r="Y18">
        <f>IF(S18=0,0,VLOOKUP('ORDER FORM'!G43,T.LITES,3,FALSE)*S18)</f>
        <v>0</v>
      </c>
      <c r="Z18">
        <f t="shared" si="2"/>
        <v>0</v>
      </c>
    </row>
    <row r="19" spans="2:26" ht="12.75">
      <c r="B19" s="5">
        <v>6</v>
      </c>
      <c r="C19" s="91">
        <f>'ORDER FORM'!D24</f>
        <v>0</v>
      </c>
      <c r="D19" s="172">
        <f>'ORDER FORM'!E24*cfi</f>
        <v>0</v>
      </c>
      <c r="E19" s="172">
        <f>'ORDER FORM'!F24*cfi</f>
        <v>0</v>
      </c>
      <c r="F19" s="7">
        <f t="shared" si="3"/>
        <v>0</v>
      </c>
      <c r="G19" s="18">
        <f t="shared" si="4"/>
        <v>0</v>
      </c>
      <c r="H19" s="18"/>
      <c r="J19" s="5">
        <v>6</v>
      </c>
      <c r="K19" s="91">
        <f>'ORDER FORM'!J24</f>
        <v>0</v>
      </c>
      <c r="L19" s="172">
        <f>'ORDER FORM'!K24*cfi</f>
        <v>0</v>
      </c>
      <c r="M19" s="172">
        <f>'ORDER FORM'!L24*cfi</f>
        <v>0</v>
      </c>
      <c r="N19" s="7">
        <f t="shared" si="5"/>
        <v>0</v>
      </c>
      <c r="O19" s="18">
        <f t="shared" si="6"/>
        <v>0</v>
      </c>
      <c r="P19" s="95"/>
      <c r="R19" s="5">
        <v>6</v>
      </c>
      <c r="S19" s="91">
        <f>'ORDER FORM'!D44</f>
        <v>0</v>
      </c>
      <c r="T19" s="172">
        <f>'ORDER FORM'!E44*cfi</f>
        <v>0</v>
      </c>
      <c r="U19" s="172">
        <f>'ORDER FORM'!F44*cfi</f>
        <v>0</v>
      </c>
      <c r="V19" s="7">
        <f t="shared" si="0"/>
        <v>0</v>
      </c>
      <c r="W19" s="18">
        <f t="shared" si="1"/>
        <v>0</v>
      </c>
      <c r="X19" t="str">
        <f>'ORDER FORM'!G44</f>
        <v>frame only</v>
      </c>
      <c r="Y19">
        <f>IF(S19=0,0,VLOOKUP('ORDER FORM'!G44,T.LITES,3,FALSE)*S19)</f>
        <v>0</v>
      </c>
      <c r="Z19">
        <f t="shared" si="2"/>
        <v>0</v>
      </c>
    </row>
    <row r="20" spans="2:26" ht="12.75">
      <c r="B20" s="5">
        <v>7</v>
      </c>
      <c r="C20" s="91">
        <f>'ORDER FORM'!D25</f>
        <v>0</v>
      </c>
      <c r="D20" s="172">
        <f>'ORDER FORM'!E25*cfi</f>
        <v>0</v>
      </c>
      <c r="E20" s="172">
        <f>'ORDER FORM'!F25*cfi</f>
        <v>0</v>
      </c>
      <c r="F20" s="7">
        <f t="shared" si="3"/>
        <v>0</v>
      </c>
      <c r="G20" s="18">
        <f t="shared" si="4"/>
        <v>0</v>
      </c>
      <c r="H20" s="18"/>
      <c r="J20" s="5">
        <v>7</v>
      </c>
      <c r="K20" s="91">
        <f>'ORDER FORM'!J25</f>
        <v>0</v>
      </c>
      <c r="L20" s="172">
        <f>'ORDER FORM'!K25*cfi</f>
        <v>0</v>
      </c>
      <c r="M20" s="172">
        <f>'ORDER FORM'!L25*cfi</f>
        <v>0</v>
      </c>
      <c r="N20" s="7">
        <f t="shared" si="5"/>
        <v>0</v>
      </c>
      <c r="O20" s="18">
        <f t="shared" si="6"/>
        <v>0</v>
      </c>
      <c r="P20" s="95"/>
      <c r="S20" s="91">
        <f>SUM(S14:S19)</f>
        <v>0</v>
      </c>
      <c r="V20" s="19" t="s">
        <v>149</v>
      </c>
      <c r="W20" s="96">
        <f>SUM(W14:W19)</f>
        <v>0</v>
      </c>
      <c r="Y20" s="20">
        <f>SUM(Y14:Y19)</f>
        <v>0</v>
      </c>
      <c r="Z20" s="20">
        <f>SUM(Z14:Z19)</f>
        <v>0</v>
      </c>
    </row>
    <row r="21" spans="2:16" ht="12.75">
      <c r="B21" s="5">
        <v>8</v>
      </c>
      <c r="C21" s="91">
        <f>'ORDER FORM'!D26</f>
        <v>0</v>
      </c>
      <c r="D21" s="172">
        <f>'ORDER FORM'!E26*cfi</f>
        <v>0</v>
      </c>
      <c r="E21" s="172">
        <f>'ORDER FORM'!F26*cfi</f>
        <v>0</v>
      </c>
      <c r="F21" s="7">
        <f t="shared" si="3"/>
        <v>0</v>
      </c>
      <c r="G21" s="18">
        <f t="shared" si="4"/>
        <v>0</v>
      </c>
      <c r="H21" s="18"/>
      <c r="J21" s="5">
        <v>8</v>
      </c>
      <c r="K21" s="91">
        <f>'ORDER FORM'!J26</f>
        <v>0</v>
      </c>
      <c r="L21" s="172">
        <f>'ORDER FORM'!K26*cfi</f>
        <v>0</v>
      </c>
      <c r="M21" s="172">
        <f>'ORDER FORM'!L26*cfi</f>
        <v>0</v>
      </c>
      <c r="N21" s="7">
        <f t="shared" si="5"/>
        <v>0</v>
      </c>
      <c r="O21" s="18">
        <f t="shared" si="6"/>
        <v>0</v>
      </c>
      <c r="P21" s="95"/>
    </row>
    <row r="22" spans="2:16" ht="12.75">
      <c r="B22" s="5">
        <v>9</v>
      </c>
      <c r="C22" s="91">
        <f>'ORDER FORM'!D27</f>
        <v>0</v>
      </c>
      <c r="D22" s="172">
        <f>'ORDER FORM'!E27*cfi</f>
        <v>0</v>
      </c>
      <c r="E22" s="172">
        <f>'ORDER FORM'!F27*cfi</f>
        <v>0</v>
      </c>
      <c r="F22" s="7">
        <f t="shared" si="3"/>
        <v>0</v>
      </c>
      <c r="G22" s="18">
        <f t="shared" si="4"/>
        <v>0</v>
      </c>
      <c r="H22" s="18"/>
      <c r="J22" s="5">
        <v>9</v>
      </c>
      <c r="K22" s="91">
        <f>'ORDER FORM'!J27</f>
        <v>0</v>
      </c>
      <c r="L22" s="172">
        <f>'ORDER FORM'!K27*cfi</f>
        <v>0</v>
      </c>
      <c r="M22" s="172">
        <f>'ORDER FORM'!L27*cfi</f>
        <v>0</v>
      </c>
      <c r="N22" s="7">
        <f t="shared" si="5"/>
        <v>0</v>
      </c>
      <c r="O22" s="18">
        <f t="shared" si="6"/>
        <v>0</v>
      </c>
      <c r="P22" s="95"/>
    </row>
    <row r="23" spans="2:16" ht="12.75">
      <c r="B23" s="5">
        <v>10</v>
      </c>
      <c r="C23" s="91">
        <f>'ORDER FORM'!D28</f>
        <v>0</v>
      </c>
      <c r="D23" s="172">
        <f>'ORDER FORM'!E28*cfi</f>
        <v>0</v>
      </c>
      <c r="E23" s="172">
        <f>'ORDER FORM'!F28*cfi</f>
        <v>0</v>
      </c>
      <c r="F23" s="7">
        <f t="shared" si="3"/>
        <v>0</v>
      </c>
      <c r="G23" s="18">
        <f t="shared" si="4"/>
        <v>0</v>
      </c>
      <c r="H23" s="18"/>
      <c r="J23" s="5">
        <v>10</v>
      </c>
      <c r="K23" s="91">
        <f>'ORDER FORM'!J28</f>
        <v>0</v>
      </c>
      <c r="L23" s="172">
        <f>'ORDER FORM'!K28*cfi</f>
        <v>0</v>
      </c>
      <c r="M23" s="172">
        <f>'ORDER FORM'!L28*cfi</f>
        <v>0</v>
      </c>
      <c r="N23" s="7">
        <f t="shared" si="5"/>
        <v>0</v>
      </c>
      <c r="O23" s="18">
        <f t="shared" si="6"/>
        <v>0</v>
      </c>
      <c r="P23" s="95"/>
    </row>
    <row r="24" spans="2:16" ht="12.75">
      <c r="B24" s="5">
        <v>11</v>
      </c>
      <c r="C24" s="91">
        <f>'ORDER FORM'!D29</f>
        <v>0</v>
      </c>
      <c r="D24" s="172">
        <f>'ORDER FORM'!E29*cfi</f>
        <v>0</v>
      </c>
      <c r="E24" s="172">
        <f>'ORDER FORM'!F29*cfi</f>
        <v>0</v>
      </c>
      <c r="F24" s="7">
        <f t="shared" si="3"/>
        <v>0</v>
      </c>
      <c r="G24" s="18">
        <f t="shared" si="4"/>
        <v>0</v>
      </c>
      <c r="H24" s="18"/>
      <c r="J24" s="5">
        <v>11</v>
      </c>
      <c r="K24" s="91">
        <f>'ORDER FORM'!J29</f>
        <v>0</v>
      </c>
      <c r="L24" s="172">
        <f>'ORDER FORM'!K29*cfi</f>
        <v>0</v>
      </c>
      <c r="M24" s="172">
        <f>'ORDER FORM'!L29*cfi</f>
        <v>0</v>
      </c>
      <c r="N24" s="7">
        <f t="shared" si="5"/>
        <v>0</v>
      </c>
      <c r="O24" s="18">
        <f t="shared" si="6"/>
        <v>0</v>
      </c>
      <c r="P24" s="95"/>
    </row>
    <row r="25" spans="2:16" ht="12.75">
      <c r="B25" s="5">
        <v>12</v>
      </c>
      <c r="C25" s="91">
        <f>'ORDER FORM'!D30</f>
        <v>0</v>
      </c>
      <c r="D25" s="172">
        <f>'ORDER FORM'!E30*cfi</f>
        <v>0</v>
      </c>
      <c r="E25" s="172">
        <f>'ORDER FORM'!F30*cfi</f>
        <v>0</v>
      </c>
      <c r="F25" s="7">
        <f t="shared" si="3"/>
        <v>0</v>
      </c>
      <c r="G25" s="18">
        <f t="shared" si="4"/>
        <v>0</v>
      </c>
      <c r="H25" s="18"/>
      <c r="J25" s="5">
        <v>12</v>
      </c>
      <c r="K25" s="91">
        <f>'ORDER FORM'!J30</f>
        <v>0</v>
      </c>
      <c r="L25" s="172">
        <f>'ORDER FORM'!K30*cfi</f>
        <v>0</v>
      </c>
      <c r="M25" s="172">
        <f>'ORDER FORM'!L30*cfi</f>
        <v>0</v>
      </c>
      <c r="N25" s="7">
        <f t="shared" si="5"/>
        <v>0</v>
      </c>
      <c r="O25" s="18">
        <f t="shared" si="6"/>
        <v>0</v>
      </c>
      <c r="P25" s="95"/>
    </row>
    <row r="26" spans="2:16" ht="12.75">
      <c r="B26" s="5">
        <v>13</v>
      </c>
      <c r="C26" s="91">
        <f>'ORDER FORM'!D31</f>
        <v>0</v>
      </c>
      <c r="D26" s="172">
        <f>'ORDER FORM'!E31*cfi</f>
        <v>0</v>
      </c>
      <c r="E26" s="172">
        <f>'ORDER FORM'!F31*cfi</f>
        <v>0</v>
      </c>
      <c r="F26" s="7">
        <f t="shared" si="3"/>
        <v>0</v>
      </c>
      <c r="G26" s="18">
        <f t="shared" si="4"/>
        <v>0</v>
      </c>
      <c r="H26" s="18"/>
      <c r="J26" s="5">
        <v>13</v>
      </c>
      <c r="K26" s="91">
        <f>'ORDER FORM'!J31</f>
        <v>0</v>
      </c>
      <c r="L26" s="172">
        <f>'ORDER FORM'!K31*cfi</f>
        <v>0</v>
      </c>
      <c r="M26" s="172">
        <f>'ORDER FORM'!L31*cfi</f>
        <v>0</v>
      </c>
      <c r="N26" s="7">
        <f t="shared" si="5"/>
        <v>0</v>
      </c>
      <c r="O26" s="18">
        <f t="shared" si="6"/>
        <v>0</v>
      </c>
      <c r="P26" s="95"/>
    </row>
    <row r="27" spans="2:16" ht="12.75">
      <c r="B27" s="5">
        <v>14</v>
      </c>
      <c r="C27" s="91">
        <f>'ORDER FORM'!D32</f>
        <v>0</v>
      </c>
      <c r="D27" s="172">
        <f>'ORDER FORM'!E32*cfi</f>
        <v>0</v>
      </c>
      <c r="E27" s="172">
        <f>'ORDER FORM'!F32*cfi</f>
        <v>0</v>
      </c>
      <c r="F27" s="7">
        <f t="shared" si="3"/>
        <v>0</v>
      </c>
      <c r="G27" s="18">
        <f t="shared" si="4"/>
        <v>0</v>
      </c>
      <c r="H27" s="18"/>
      <c r="J27" s="5">
        <v>14</v>
      </c>
      <c r="K27" s="91">
        <f>'ORDER FORM'!J32</f>
        <v>0</v>
      </c>
      <c r="L27" s="172">
        <f>'ORDER FORM'!K32*cfi</f>
        <v>0</v>
      </c>
      <c r="M27" s="172">
        <f>'ORDER FORM'!L32*cfi</f>
        <v>0</v>
      </c>
      <c r="N27" s="7">
        <f t="shared" si="5"/>
        <v>0</v>
      </c>
      <c r="O27" s="18">
        <f t="shared" si="6"/>
        <v>0</v>
      </c>
      <c r="P27" s="95"/>
    </row>
    <row r="28" spans="2:23" ht="12.75">
      <c r="B28" s="5">
        <v>15</v>
      </c>
      <c r="C28" s="91">
        <f>'ORDER FORM'!D33</f>
        <v>0</v>
      </c>
      <c r="D28" s="172">
        <f>'ORDER FORM'!E33*cfi</f>
        <v>0</v>
      </c>
      <c r="E28" s="172">
        <f>'ORDER FORM'!F33*cfi</f>
        <v>0</v>
      </c>
      <c r="F28" s="7">
        <f t="shared" si="3"/>
        <v>0</v>
      </c>
      <c r="G28" s="18">
        <f t="shared" si="4"/>
        <v>0</v>
      </c>
      <c r="H28" s="18"/>
      <c r="J28" s="5">
        <v>15</v>
      </c>
      <c r="K28" s="91">
        <f>'ORDER FORM'!J33</f>
        <v>0</v>
      </c>
      <c r="L28" s="172">
        <f>'ORDER FORM'!K33*cfi</f>
        <v>0</v>
      </c>
      <c r="M28" s="172">
        <f>'ORDER FORM'!L33*cfi</f>
        <v>0</v>
      </c>
      <c r="N28" s="7">
        <f t="shared" si="5"/>
        <v>0</v>
      </c>
      <c r="O28" s="18">
        <f t="shared" si="6"/>
        <v>0</v>
      </c>
      <c r="P28" s="95"/>
      <c r="R28" s="5"/>
      <c r="T28" s="17"/>
      <c r="U28" s="17"/>
      <c r="V28" s="7"/>
      <c r="W28" s="18"/>
    </row>
    <row r="29" spans="3:21" ht="14" thickBot="1">
      <c r="C29" s="91">
        <f>SUM(C14:C28)</f>
        <v>0</v>
      </c>
      <c r="F29" s="19" t="s">
        <v>149</v>
      </c>
      <c r="G29" s="96">
        <f>SUM(G14:G28)</f>
        <v>0</v>
      </c>
      <c r="H29" s="18"/>
      <c r="K29" s="91">
        <f>SUM(K14:K28)</f>
        <v>0</v>
      </c>
      <c r="N29" s="19" t="s">
        <v>149</v>
      </c>
      <c r="O29" s="96">
        <f>SUM(O14:O28)</f>
        <v>0</v>
      </c>
      <c r="P29" s="98"/>
      <c r="R29" s="570" t="s">
        <v>261</v>
      </c>
      <c r="S29" s="570"/>
      <c r="T29" s="570"/>
      <c r="U29" s="160">
        <f>C29+K29+S20</f>
        <v>0</v>
      </c>
    </row>
    <row r="30" ht="20" customHeight="1" thickTop="1"/>
    <row r="31" spans="2:18" ht="12.75">
      <c r="B31" s="99" t="s">
        <v>262</v>
      </c>
      <c r="J31" s="99" t="s">
        <v>263</v>
      </c>
      <c r="L31" s="17"/>
      <c r="M31" s="17"/>
      <c r="N31" s="7"/>
      <c r="O31" s="18"/>
      <c r="P31" s="95"/>
      <c r="R31" s="99" t="s">
        <v>192</v>
      </c>
    </row>
    <row r="32" spans="2:23" ht="31" customHeight="1">
      <c r="B32" s="16" t="s">
        <v>193</v>
      </c>
      <c r="C32" s="16" t="s">
        <v>194</v>
      </c>
      <c r="D32" s="16" t="s">
        <v>70</v>
      </c>
      <c r="E32" s="16" t="s">
        <v>71</v>
      </c>
      <c r="F32" s="16" t="s">
        <v>111</v>
      </c>
      <c r="G32" s="16" t="s">
        <v>196</v>
      </c>
      <c r="H32" s="16"/>
      <c r="J32" s="16" t="s">
        <v>193</v>
      </c>
      <c r="K32" s="16" t="s">
        <v>194</v>
      </c>
      <c r="L32" s="16" t="s">
        <v>70</v>
      </c>
      <c r="M32" s="16" t="s">
        <v>71</v>
      </c>
      <c r="N32" s="16" t="s">
        <v>111</v>
      </c>
      <c r="O32" s="16" t="s">
        <v>196</v>
      </c>
      <c r="P32" s="16"/>
      <c r="R32" s="16" t="s">
        <v>193</v>
      </c>
      <c r="S32" s="16" t="s">
        <v>194</v>
      </c>
      <c r="T32" s="16" t="s">
        <v>70</v>
      </c>
      <c r="U32" s="16" t="s">
        <v>71</v>
      </c>
      <c r="V32" s="16" t="s">
        <v>111</v>
      </c>
      <c r="W32" s="16" t="s">
        <v>196</v>
      </c>
    </row>
    <row r="33" spans="2:23" ht="12.75">
      <c r="B33" s="5">
        <v>1</v>
      </c>
      <c r="C33" s="91">
        <f>'ORDER FORM'!O19</f>
        <v>0</v>
      </c>
      <c r="D33" s="172">
        <f>'ORDER FORM'!P19*cfi</f>
        <v>0</v>
      </c>
      <c r="E33" s="172">
        <f>'ORDER FORM'!R19*cfi</f>
        <v>0</v>
      </c>
      <c r="F33" s="7">
        <f>IF(C33=0,0,IF(D33*E33/144&lt;1.5,1.5,D33*E33/144))</f>
        <v>0</v>
      </c>
      <c r="G33" s="18">
        <f>F33*C33</f>
        <v>0</v>
      </c>
      <c r="H33" s="18"/>
      <c r="J33" s="5">
        <v>1</v>
      </c>
      <c r="K33" s="91">
        <f>'ORDER FORM'!O33</f>
        <v>0</v>
      </c>
      <c r="L33" s="172">
        <f>'ORDER FORM'!P33*cfi</f>
        <v>0</v>
      </c>
      <c r="M33" s="172">
        <f>'ORDER FORM'!R33*cfi</f>
        <v>0</v>
      </c>
      <c r="N33" s="7">
        <f>IF(K33=0,0,IF(L33*M33/144&lt;1,1,L33*M33/144))</f>
        <v>0</v>
      </c>
      <c r="O33" s="18">
        <f>N33*K33</f>
        <v>0</v>
      </c>
      <c r="P33" s="95"/>
      <c r="R33" s="5">
        <v>1</v>
      </c>
      <c r="S33" s="91">
        <f>'ORDER FORM'!O47</f>
        <v>0</v>
      </c>
      <c r="T33" s="172">
        <f>'ORDER FORM'!P47*cfi</f>
        <v>0</v>
      </c>
      <c r="U33" s="172">
        <f>'ORDER FORM'!R47*cfi</f>
        <v>0</v>
      </c>
      <c r="V33" s="7">
        <f>IF(S33=0,0,IF(T33*U33/144&lt;1.5,1.5,T33*U33/144))</f>
        <v>0</v>
      </c>
      <c r="W33" s="18">
        <f>V33*S33</f>
        <v>0</v>
      </c>
    </row>
    <row r="34" spans="2:23" ht="12.75">
      <c r="B34" s="5">
        <v>2</v>
      </c>
      <c r="C34" s="91">
        <f>'ORDER FORM'!O20</f>
        <v>0</v>
      </c>
      <c r="D34" s="172">
        <f>'ORDER FORM'!P20*cfi</f>
        <v>0</v>
      </c>
      <c r="E34" s="172">
        <f>'ORDER FORM'!R20*cfi</f>
        <v>0</v>
      </c>
      <c r="F34" s="7">
        <f aca="true" t="shared" si="7" ref="F34:F42">IF(C34=0,0,IF(D34*E34/144&lt;1.5,1.5,D34*E34/144))</f>
        <v>0</v>
      </c>
      <c r="G34" s="18">
        <f aca="true" t="shared" si="8" ref="G34:G42">F34*C34</f>
        <v>0</v>
      </c>
      <c r="H34" s="18"/>
      <c r="J34" s="5">
        <v>2</v>
      </c>
      <c r="K34" s="91">
        <f>'ORDER FORM'!O34</f>
        <v>0</v>
      </c>
      <c r="L34" s="172">
        <f>'ORDER FORM'!P34*cfi</f>
        <v>0</v>
      </c>
      <c r="M34" s="172">
        <f>'ORDER FORM'!R34*cfi</f>
        <v>0</v>
      </c>
      <c r="N34" s="7">
        <f>IF(K34=0,0,IF(L34*M34/144&lt;1,1,L34*M34/144))</f>
        <v>0</v>
      </c>
      <c r="O34" s="18">
        <f>N34*K34</f>
        <v>0</v>
      </c>
      <c r="P34" s="95"/>
      <c r="R34" s="5">
        <v>2</v>
      </c>
      <c r="S34" s="91">
        <f>'ORDER FORM'!O48</f>
        <v>0</v>
      </c>
      <c r="T34" s="172">
        <f>'ORDER FORM'!P48*cfi</f>
        <v>0</v>
      </c>
      <c r="U34" s="172">
        <f>'ORDER FORM'!R48*cfi</f>
        <v>0</v>
      </c>
      <c r="V34" s="7">
        <f aca="true" t="shared" si="9" ref="V34:V42">IF(S34=0,0,IF(T34*U34/144&lt;1.5,1.5,T34*U34/144))</f>
        <v>0</v>
      </c>
      <c r="W34" s="18">
        <f aca="true" t="shared" si="10" ref="W34:W42">V34*S34</f>
        <v>0</v>
      </c>
    </row>
    <row r="35" spans="2:23" ht="12.75">
      <c r="B35" s="5">
        <v>3</v>
      </c>
      <c r="C35" s="91">
        <f>'ORDER FORM'!O21</f>
        <v>0</v>
      </c>
      <c r="D35" s="172">
        <f>'ORDER FORM'!P21*cfi</f>
        <v>0</v>
      </c>
      <c r="E35" s="172">
        <f>'ORDER FORM'!R21*cfi</f>
        <v>0</v>
      </c>
      <c r="F35" s="7">
        <f t="shared" si="7"/>
        <v>0</v>
      </c>
      <c r="G35" s="18">
        <f t="shared" si="8"/>
        <v>0</v>
      </c>
      <c r="H35" s="18"/>
      <c r="J35" s="5">
        <v>3</v>
      </c>
      <c r="K35" s="91">
        <f>'ORDER FORM'!O35</f>
        <v>0</v>
      </c>
      <c r="L35" s="172">
        <f>'ORDER FORM'!P35*cfi</f>
        <v>0</v>
      </c>
      <c r="M35" s="172">
        <f>'ORDER FORM'!R35*cfi</f>
        <v>0</v>
      </c>
      <c r="N35" s="7">
        <f>IF(K35=0,0,IF(L35*M35/144&lt;1,1,L35*M35/144))</f>
        <v>0</v>
      </c>
      <c r="O35" s="18">
        <f>N35*K35</f>
        <v>0</v>
      </c>
      <c r="P35" s="95"/>
      <c r="R35" s="5">
        <v>3</v>
      </c>
      <c r="S35" s="91">
        <f>'ORDER FORM'!O49</f>
        <v>0</v>
      </c>
      <c r="T35" s="172">
        <f>'ORDER FORM'!P49*cfi</f>
        <v>0</v>
      </c>
      <c r="U35" s="172">
        <f>'ORDER FORM'!R49*cfi</f>
        <v>0</v>
      </c>
      <c r="V35" s="7">
        <f t="shared" si="9"/>
        <v>0</v>
      </c>
      <c r="W35" s="18">
        <f t="shared" si="10"/>
        <v>0</v>
      </c>
    </row>
    <row r="36" spans="2:23" ht="12.75">
      <c r="B36" s="5">
        <v>4</v>
      </c>
      <c r="C36" s="91">
        <f>'ORDER FORM'!O22</f>
        <v>0</v>
      </c>
      <c r="D36" s="172">
        <f>'ORDER FORM'!P22*cfi</f>
        <v>0</v>
      </c>
      <c r="E36" s="172">
        <f>'ORDER FORM'!R22*cfi</f>
        <v>0</v>
      </c>
      <c r="F36" s="7">
        <f t="shared" si="7"/>
        <v>0</v>
      </c>
      <c r="G36" s="18">
        <f t="shared" si="8"/>
        <v>0</v>
      </c>
      <c r="H36" s="18"/>
      <c r="J36" s="5">
        <v>4</v>
      </c>
      <c r="K36" s="91">
        <f>'ORDER FORM'!O36</f>
        <v>0</v>
      </c>
      <c r="L36" s="172">
        <f>'ORDER FORM'!P36*cfi</f>
        <v>0</v>
      </c>
      <c r="M36" s="172">
        <f>'ORDER FORM'!R36*cfi</f>
        <v>0</v>
      </c>
      <c r="N36" s="7">
        <f>IF(K36=0,0,IF(L36*M36/144&lt;1,1,L36*M36/144))</f>
        <v>0</v>
      </c>
      <c r="O36" s="18">
        <f>N36*K36</f>
        <v>0</v>
      </c>
      <c r="P36" s="95"/>
      <c r="R36" s="5">
        <v>4</v>
      </c>
      <c r="S36" s="91">
        <f>'ORDER FORM'!O50</f>
        <v>0</v>
      </c>
      <c r="T36" s="172">
        <f>'ORDER FORM'!P50*cfi</f>
        <v>0</v>
      </c>
      <c r="U36" s="172">
        <f>'ORDER FORM'!R50*cfi</f>
        <v>0</v>
      </c>
      <c r="V36" s="7">
        <f t="shared" si="9"/>
        <v>0</v>
      </c>
      <c r="W36" s="18">
        <f t="shared" si="10"/>
        <v>0</v>
      </c>
    </row>
    <row r="37" spans="2:23" ht="12.75">
      <c r="B37" s="5">
        <v>5</v>
      </c>
      <c r="C37" s="91">
        <f>'ORDER FORM'!O23</f>
        <v>0</v>
      </c>
      <c r="D37" s="172">
        <f>'ORDER FORM'!P23*cfi</f>
        <v>0</v>
      </c>
      <c r="E37" s="172">
        <f>'ORDER FORM'!R23*cfi</f>
        <v>0</v>
      </c>
      <c r="F37" s="7">
        <f t="shared" si="7"/>
        <v>0</v>
      </c>
      <c r="G37" s="18">
        <f t="shared" si="8"/>
        <v>0</v>
      </c>
      <c r="H37" s="18"/>
      <c r="J37" s="5">
        <v>5</v>
      </c>
      <c r="K37" s="91">
        <f>'ORDER FORM'!O37</f>
        <v>0</v>
      </c>
      <c r="L37" s="172">
        <f>'ORDER FORM'!P37*cfi</f>
        <v>0</v>
      </c>
      <c r="M37" s="172">
        <f>'ORDER FORM'!R37*cfi</f>
        <v>0</v>
      </c>
      <c r="N37" s="7">
        <f aca="true" t="shared" si="11" ref="N37:N42">IF(K37=0,0,IF(L37*M37/144&lt;1,1,L37*M37/144))</f>
        <v>0</v>
      </c>
      <c r="O37" s="18">
        <f aca="true" t="shared" si="12" ref="O37:O42">N37*K37</f>
        <v>0</v>
      </c>
      <c r="P37" s="95"/>
      <c r="R37" s="5">
        <v>5</v>
      </c>
      <c r="S37" s="91">
        <f>'ORDER FORM'!O51</f>
        <v>0</v>
      </c>
      <c r="T37" s="172">
        <f>'ORDER FORM'!P51*cfi</f>
        <v>0</v>
      </c>
      <c r="U37" s="172">
        <f>'ORDER FORM'!R51*cfi</f>
        <v>0</v>
      </c>
      <c r="V37" s="7">
        <f t="shared" si="9"/>
        <v>0</v>
      </c>
      <c r="W37" s="18">
        <f t="shared" si="10"/>
        <v>0</v>
      </c>
    </row>
    <row r="38" spans="2:23" ht="12.75">
      <c r="B38" s="5">
        <v>6</v>
      </c>
      <c r="C38" s="91">
        <f>'ORDER FORM'!O24</f>
        <v>0</v>
      </c>
      <c r="D38" s="172">
        <f>'ORDER FORM'!P24*cfi</f>
        <v>0</v>
      </c>
      <c r="E38" s="172">
        <f>'ORDER FORM'!R24*cfi</f>
        <v>0</v>
      </c>
      <c r="F38" s="7">
        <f t="shared" si="7"/>
        <v>0</v>
      </c>
      <c r="G38" s="18">
        <f t="shared" si="8"/>
        <v>0</v>
      </c>
      <c r="H38" s="18"/>
      <c r="J38" s="5">
        <v>6</v>
      </c>
      <c r="K38" s="91">
        <f>'ORDER FORM'!O38</f>
        <v>0</v>
      </c>
      <c r="L38" s="172">
        <f>'ORDER FORM'!P38*cfi</f>
        <v>0</v>
      </c>
      <c r="M38" s="172">
        <f>'ORDER FORM'!R38*cfi</f>
        <v>0</v>
      </c>
      <c r="N38" s="7">
        <f t="shared" si="11"/>
        <v>0</v>
      </c>
      <c r="O38" s="18">
        <f t="shared" si="12"/>
        <v>0</v>
      </c>
      <c r="P38" s="95"/>
      <c r="R38" s="5">
        <v>6</v>
      </c>
      <c r="S38" s="91">
        <f>'ORDER FORM'!O52</f>
        <v>0</v>
      </c>
      <c r="T38" s="172">
        <f>'ORDER FORM'!P52*cfi</f>
        <v>0</v>
      </c>
      <c r="U38" s="172">
        <f>'ORDER FORM'!R52*cfi</f>
        <v>0</v>
      </c>
      <c r="V38" s="7">
        <f t="shared" si="9"/>
        <v>0</v>
      </c>
      <c r="W38" s="18">
        <f t="shared" si="10"/>
        <v>0</v>
      </c>
    </row>
    <row r="39" spans="2:23" ht="12.75">
      <c r="B39" s="5">
        <v>7</v>
      </c>
      <c r="C39" s="91">
        <f>'ORDER FORM'!O25</f>
        <v>0</v>
      </c>
      <c r="D39" s="172">
        <f>'ORDER FORM'!P25*cfi</f>
        <v>0</v>
      </c>
      <c r="E39" s="172">
        <f>'ORDER FORM'!R25*cfi</f>
        <v>0</v>
      </c>
      <c r="F39" s="7">
        <f t="shared" si="7"/>
        <v>0</v>
      </c>
      <c r="G39" s="18">
        <f t="shared" si="8"/>
        <v>0</v>
      </c>
      <c r="H39" s="18"/>
      <c r="J39" s="5">
        <v>7</v>
      </c>
      <c r="K39" s="91">
        <f>'ORDER FORM'!O39</f>
        <v>0</v>
      </c>
      <c r="L39" s="172">
        <f>'ORDER FORM'!P39*cfi</f>
        <v>0</v>
      </c>
      <c r="M39" s="172">
        <f>'ORDER FORM'!R39*cfi</f>
        <v>0</v>
      </c>
      <c r="N39" s="7">
        <f t="shared" si="11"/>
        <v>0</v>
      </c>
      <c r="O39" s="18">
        <f t="shared" si="12"/>
        <v>0</v>
      </c>
      <c r="P39" s="95"/>
      <c r="R39" s="5">
        <v>7</v>
      </c>
      <c r="S39" s="91">
        <f>'ORDER FORM'!O53</f>
        <v>0</v>
      </c>
      <c r="T39" s="172">
        <f>'ORDER FORM'!P53*cfi</f>
        <v>0</v>
      </c>
      <c r="U39" s="172">
        <f>'ORDER FORM'!R53*cfi</f>
        <v>0</v>
      </c>
      <c r="V39" s="7">
        <f t="shared" si="9"/>
        <v>0</v>
      </c>
      <c r="W39" s="18">
        <f t="shared" si="10"/>
        <v>0</v>
      </c>
    </row>
    <row r="40" spans="2:23" ht="12.75">
      <c r="B40" s="5">
        <v>8</v>
      </c>
      <c r="C40" s="91">
        <f>'ORDER FORM'!O26</f>
        <v>0</v>
      </c>
      <c r="D40" s="172">
        <f>'ORDER FORM'!P26*cfi</f>
        <v>0</v>
      </c>
      <c r="E40" s="172">
        <f>'ORDER FORM'!R26*cfi</f>
        <v>0</v>
      </c>
      <c r="F40" s="7">
        <f t="shared" si="7"/>
        <v>0</v>
      </c>
      <c r="G40" s="18">
        <f t="shared" si="8"/>
        <v>0</v>
      </c>
      <c r="H40" s="18"/>
      <c r="J40" s="5">
        <v>8</v>
      </c>
      <c r="K40" s="91">
        <f>'ORDER FORM'!O40</f>
        <v>0</v>
      </c>
      <c r="L40" s="172">
        <f>'ORDER FORM'!P40*cfi</f>
        <v>0</v>
      </c>
      <c r="M40" s="172">
        <f>'ORDER FORM'!R40*cfi</f>
        <v>0</v>
      </c>
      <c r="N40" s="7">
        <f t="shared" si="11"/>
        <v>0</v>
      </c>
      <c r="O40" s="18">
        <f t="shared" si="12"/>
        <v>0</v>
      </c>
      <c r="P40" s="95"/>
      <c r="R40" s="5">
        <v>8</v>
      </c>
      <c r="S40" s="91">
        <f>'ORDER FORM'!O54</f>
        <v>0</v>
      </c>
      <c r="T40" s="172">
        <f>'ORDER FORM'!P54*cfi</f>
        <v>0</v>
      </c>
      <c r="U40" s="172">
        <f>'ORDER FORM'!R54*cfi</f>
        <v>0</v>
      </c>
      <c r="V40" s="7">
        <f t="shared" si="9"/>
        <v>0</v>
      </c>
      <c r="W40" s="18">
        <f t="shared" si="10"/>
        <v>0</v>
      </c>
    </row>
    <row r="41" spans="2:23" ht="12.75">
      <c r="B41" s="5">
        <v>9</v>
      </c>
      <c r="C41" s="91">
        <f>'ORDER FORM'!O27</f>
        <v>0</v>
      </c>
      <c r="D41" s="172">
        <f>'ORDER FORM'!P27*cfi</f>
        <v>0</v>
      </c>
      <c r="E41" s="172">
        <f>'ORDER FORM'!R27*cfi</f>
        <v>0</v>
      </c>
      <c r="F41" s="7">
        <f t="shared" si="7"/>
        <v>0</v>
      </c>
      <c r="G41" s="18">
        <f t="shared" si="8"/>
        <v>0</v>
      </c>
      <c r="H41" s="18"/>
      <c r="J41" s="5">
        <v>9</v>
      </c>
      <c r="K41" s="91">
        <f>'ORDER FORM'!O41</f>
        <v>0</v>
      </c>
      <c r="L41" s="172">
        <f>'ORDER FORM'!P41*cfi</f>
        <v>0</v>
      </c>
      <c r="M41" s="172">
        <f>'ORDER FORM'!R41*cfi</f>
        <v>0</v>
      </c>
      <c r="N41" s="7">
        <f t="shared" si="11"/>
        <v>0</v>
      </c>
      <c r="O41" s="18">
        <f t="shared" si="12"/>
        <v>0</v>
      </c>
      <c r="P41" s="95"/>
      <c r="R41" s="5">
        <v>9</v>
      </c>
      <c r="S41" s="91">
        <f>'ORDER FORM'!O55</f>
        <v>0</v>
      </c>
      <c r="T41" s="172">
        <f>'ORDER FORM'!P55*cfi</f>
        <v>0</v>
      </c>
      <c r="U41" s="172">
        <f>'ORDER FORM'!R55*cfi</f>
        <v>0</v>
      </c>
      <c r="V41" s="7">
        <f t="shared" si="9"/>
        <v>0</v>
      </c>
      <c r="W41" s="18">
        <f t="shared" si="10"/>
        <v>0</v>
      </c>
    </row>
    <row r="42" spans="2:23" ht="12.75">
      <c r="B42" s="5">
        <v>10</v>
      </c>
      <c r="C42" s="91">
        <f>'ORDER FORM'!O28</f>
        <v>0</v>
      </c>
      <c r="D42" s="172">
        <f>'ORDER FORM'!P28*cfi</f>
        <v>0</v>
      </c>
      <c r="E42" s="172">
        <f>'ORDER FORM'!R28*cfi</f>
        <v>0</v>
      </c>
      <c r="F42" s="7">
        <f t="shared" si="7"/>
        <v>0</v>
      </c>
      <c r="G42" s="18">
        <f t="shared" si="8"/>
        <v>0</v>
      </c>
      <c r="H42" s="18"/>
      <c r="J42" s="5">
        <v>10</v>
      </c>
      <c r="K42" s="91">
        <f>'ORDER FORM'!O42</f>
        <v>0</v>
      </c>
      <c r="L42" s="172">
        <f>'ORDER FORM'!P42*cfi</f>
        <v>0</v>
      </c>
      <c r="M42" s="172">
        <f>'ORDER FORM'!R42*cfi</f>
        <v>0</v>
      </c>
      <c r="N42" s="7">
        <f t="shared" si="11"/>
        <v>0</v>
      </c>
      <c r="O42" s="18">
        <f t="shared" si="12"/>
        <v>0</v>
      </c>
      <c r="P42" s="95"/>
      <c r="R42" s="5">
        <v>10</v>
      </c>
      <c r="S42" s="91">
        <f>'ORDER FORM'!O56</f>
        <v>0</v>
      </c>
      <c r="T42" s="172">
        <f>'ORDER FORM'!P56*cfi</f>
        <v>0</v>
      </c>
      <c r="U42" s="172">
        <f>'ORDER FORM'!R56*cfi</f>
        <v>0</v>
      </c>
      <c r="V42" s="7">
        <f t="shared" si="9"/>
        <v>0</v>
      </c>
      <c r="W42" s="18">
        <f t="shared" si="10"/>
        <v>0</v>
      </c>
    </row>
    <row r="43" spans="3:23" ht="12.75">
      <c r="C43" s="91">
        <f>SUM(C33:C42)</f>
        <v>0</v>
      </c>
      <c r="F43" s="19" t="s">
        <v>149</v>
      </c>
      <c r="G43" s="96">
        <f>SUM(G33:G42)</f>
        <v>0</v>
      </c>
      <c r="H43" s="18"/>
      <c r="K43" s="91">
        <f>SUM(K33:K42)</f>
        <v>0</v>
      </c>
      <c r="N43" s="19" t="s">
        <v>359</v>
      </c>
      <c r="O43" s="96">
        <f>SUM(O33:O42)</f>
        <v>0</v>
      </c>
      <c r="P43" s="98"/>
      <c r="S43" s="91">
        <f>SUM(S33:S42)</f>
        <v>0</v>
      </c>
      <c r="V43" s="19" t="s">
        <v>149</v>
      </c>
      <c r="W43" s="96">
        <f>SUM(W33:W42)</f>
        <v>0</v>
      </c>
    </row>
    <row r="45" spans="17:23" ht="14" thickBot="1">
      <c r="Q45" s="570" t="s">
        <v>188</v>
      </c>
      <c r="R45" s="570"/>
      <c r="S45" s="570"/>
      <c r="T45" s="570"/>
      <c r="U45" s="160">
        <f>C43+K43+S43</f>
        <v>0</v>
      </c>
      <c r="V45" s="19"/>
      <c r="W45" s="18"/>
    </row>
    <row r="46" spans="17:23" ht="30" customHeight="1" thickBot="1" thickTop="1">
      <c r="Q46" s="568" t="s">
        <v>94</v>
      </c>
      <c r="R46" s="569"/>
      <c r="S46" s="569"/>
      <c r="T46" s="569"/>
      <c r="U46" s="569"/>
      <c r="V46" s="569"/>
      <c r="W46" s="159">
        <f>G29+O29+W20+G43+O43+W43</f>
        <v>0</v>
      </c>
    </row>
    <row r="47" ht="23" customHeight="1" thickTop="1"/>
    <row r="48" spans="2:22" ht="15" customHeight="1">
      <c r="B48" s="99" t="s">
        <v>101</v>
      </c>
      <c r="D48" s="246" t="s">
        <v>267</v>
      </c>
      <c r="E48" s="468" t="e">
        <f>#REF!</f>
        <v>#REF!</v>
      </c>
      <c r="F48" s="468"/>
      <c r="J48" s="20" t="s">
        <v>464</v>
      </c>
      <c r="L48" s="246" t="s">
        <v>267</v>
      </c>
      <c r="M48" s="468" t="e">
        <f>#REF!</f>
        <v>#REF!</v>
      </c>
      <c r="N48" s="468"/>
      <c r="R48" s="571" t="s">
        <v>52</v>
      </c>
      <c r="S48" s="468"/>
      <c r="T48" s="246" t="s">
        <v>321</v>
      </c>
      <c r="U48" s="468">
        <f>'ORDER FORM'!E46</f>
        <v>0</v>
      </c>
      <c r="V48" s="468"/>
    </row>
    <row r="49" spans="2:20" ht="31" customHeight="1">
      <c r="B49" s="16" t="s">
        <v>193</v>
      </c>
      <c r="C49" s="16" t="s">
        <v>194</v>
      </c>
      <c r="D49" s="16" t="s">
        <v>70</v>
      </c>
      <c r="E49" s="16" t="s">
        <v>71</v>
      </c>
      <c r="F49" s="16" t="s">
        <v>112</v>
      </c>
      <c r="G49" s="16" t="s">
        <v>196</v>
      </c>
      <c r="H49" s="16" t="s">
        <v>150</v>
      </c>
      <c r="J49" s="16" t="s">
        <v>193</v>
      </c>
      <c r="K49" s="16" t="s">
        <v>194</v>
      </c>
      <c r="L49" s="16" t="s">
        <v>70</v>
      </c>
      <c r="M49" s="16" t="s">
        <v>71</v>
      </c>
      <c r="N49" s="16" t="s">
        <v>112</v>
      </c>
      <c r="O49" s="16" t="s">
        <v>196</v>
      </c>
      <c r="P49" s="16" t="s">
        <v>189</v>
      </c>
      <c r="R49" s="16" t="s">
        <v>193</v>
      </c>
      <c r="S49" s="16" t="s">
        <v>194</v>
      </c>
      <c r="T49" s="16" t="s">
        <v>113</v>
      </c>
    </row>
    <row r="50" spans="2:23" ht="12.75">
      <c r="B50" s="5">
        <v>1</v>
      </c>
      <c r="C50" s="80">
        <f>'ORDER FORM'!H48</f>
        <v>0</v>
      </c>
      <c r="D50" s="173">
        <f>'ORDER FORM'!I48</f>
        <v>0</v>
      </c>
      <c r="E50" s="173">
        <f>'ORDER FORM'!K48</f>
        <v>0</v>
      </c>
      <c r="F50" s="7">
        <f>IF(C50=0,0,IF(D50*E50/144&lt;1.5,1.5,D50*E50/144))</f>
        <v>0</v>
      </c>
      <c r="G50" s="18">
        <f>F50*C50</f>
        <v>0</v>
      </c>
      <c r="H50">
        <f>'ORDER FORM'!L48</f>
        <v>0</v>
      </c>
      <c r="J50" s="134">
        <v>1</v>
      </c>
      <c r="K50" s="91">
        <f>'ORDER FORM'!H54</f>
        <v>0</v>
      </c>
      <c r="L50" s="172">
        <f>'ORDER FORM'!I54</f>
        <v>0</v>
      </c>
      <c r="M50" s="172">
        <f>'ORDER FORM'!K54</f>
        <v>0</v>
      </c>
      <c r="N50" s="7">
        <f>IF(K50=0,0,IF(L50*M50/144&lt;1.5,1.5,L50*M50/144))</f>
        <v>0</v>
      </c>
      <c r="O50" s="95">
        <f>K50*N50</f>
        <v>0</v>
      </c>
      <c r="P50" s="95" t="str">
        <f>'ORDER FORM'!L54</f>
        <v>5/8"</v>
      </c>
      <c r="R50" s="134">
        <v>1</v>
      </c>
      <c r="S50" s="91">
        <f>'ORDER FORM'!B48</f>
        <v>0</v>
      </c>
      <c r="T50" s="566">
        <f>'ORDER FORM'!C48</f>
        <v>0</v>
      </c>
      <c r="U50" s="566"/>
      <c r="V50" s="566"/>
      <c r="W50" s="468"/>
    </row>
    <row r="51" spans="2:23" ht="12.75">
      <c r="B51" s="5">
        <v>2</v>
      </c>
      <c r="C51" s="80">
        <f>'ORDER FORM'!H49</f>
        <v>0</v>
      </c>
      <c r="D51" s="173">
        <f>'ORDER FORM'!I49</f>
        <v>0</v>
      </c>
      <c r="E51" s="173">
        <f>'ORDER FORM'!K49</f>
        <v>0</v>
      </c>
      <c r="F51" s="7">
        <f>IF(C51=0,0,IF(D51*E51/144&lt;1.5,1.5,D51*E51/144))</f>
        <v>0</v>
      </c>
      <c r="G51" s="95">
        <f>F51*C51</f>
        <v>0</v>
      </c>
      <c r="H51">
        <f>'ORDER FORM'!L49</f>
        <v>0</v>
      </c>
      <c r="J51" s="134">
        <v>2</v>
      </c>
      <c r="K51" s="91">
        <f>'ORDER FORM'!H55</f>
        <v>0</v>
      </c>
      <c r="L51" s="172">
        <f>'ORDER FORM'!I55</f>
        <v>0</v>
      </c>
      <c r="M51" s="172">
        <f>'ORDER FORM'!K55</f>
        <v>0</v>
      </c>
      <c r="N51" s="7">
        <f aca="true" t="shared" si="13" ref="N51:N54">IF(K51=0,0,IF(L51*M51/144&lt;1.5,1.5,L51*M51/144))</f>
        <v>0</v>
      </c>
      <c r="O51" s="95">
        <f>K51*N51</f>
        <v>0</v>
      </c>
      <c r="P51" s="95" t="str">
        <f>'ORDER FORM'!L55</f>
        <v>5/8"</v>
      </c>
      <c r="R51" s="134">
        <v>2</v>
      </c>
      <c r="S51" s="91">
        <f>'ORDER FORM'!B49</f>
        <v>0</v>
      </c>
      <c r="T51" s="566">
        <f>'ORDER FORM'!C49</f>
        <v>0</v>
      </c>
      <c r="U51" s="566"/>
      <c r="V51" s="566"/>
      <c r="W51" s="468"/>
    </row>
    <row r="52" spans="2:23" ht="12.75">
      <c r="B52" s="88">
        <v>3</v>
      </c>
      <c r="C52" s="80">
        <f>'ORDER FORM'!H50</f>
        <v>0</v>
      </c>
      <c r="D52" s="173">
        <f>'ORDER FORM'!I50</f>
        <v>0</v>
      </c>
      <c r="E52" s="173">
        <f>'ORDER FORM'!K50</f>
        <v>0</v>
      </c>
      <c r="F52" s="7">
        <f>IF(C52=0,0,IF(D52*E52/144&lt;1.5,1.5,D52*E52/144))</f>
        <v>0</v>
      </c>
      <c r="G52" s="95">
        <f>F52*C52</f>
        <v>0</v>
      </c>
      <c r="H52">
        <f>'ORDER FORM'!L50</f>
        <v>0</v>
      </c>
      <c r="J52" s="134">
        <v>3</v>
      </c>
      <c r="K52" s="91">
        <f>'ORDER FORM'!H56</f>
        <v>0</v>
      </c>
      <c r="L52" s="172">
        <f>'ORDER FORM'!I56</f>
        <v>0</v>
      </c>
      <c r="M52" s="172">
        <f>'ORDER FORM'!K56</f>
        <v>0</v>
      </c>
      <c r="N52" s="7">
        <f t="shared" si="13"/>
        <v>0</v>
      </c>
      <c r="O52" s="95">
        <f>K52*N52</f>
        <v>0</v>
      </c>
      <c r="P52" s="95" t="str">
        <f>'ORDER FORM'!L56</f>
        <v>5/8"</v>
      </c>
      <c r="R52" s="134">
        <v>3</v>
      </c>
      <c r="S52" s="91">
        <f>'ORDER FORM'!B50</f>
        <v>0</v>
      </c>
      <c r="T52" s="566">
        <f>'ORDER FORM'!C50</f>
        <v>0</v>
      </c>
      <c r="U52" s="566"/>
      <c r="V52" s="566"/>
      <c r="W52" s="468"/>
    </row>
    <row r="53" spans="3:23" ht="12.75">
      <c r="C53" s="91">
        <f>C50+C51+C52</f>
        <v>0</v>
      </c>
      <c r="F53" s="19" t="s">
        <v>358</v>
      </c>
      <c r="G53" s="97">
        <f>G50+G51+G52</f>
        <v>0</v>
      </c>
      <c r="H53" s="94"/>
      <c r="J53" s="134">
        <v>4</v>
      </c>
      <c r="K53" s="91">
        <f>'ORDER FORM'!H57</f>
        <v>0</v>
      </c>
      <c r="L53" s="172">
        <f>'ORDER FORM'!I57</f>
        <v>0</v>
      </c>
      <c r="M53" s="172">
        <f>'ORDER FORM'!K57</f>
        <v>0</v>
      </c>
      <c r="N53" s="7">
        <f t="shared" si="13"/>
        <v>0</v>
      </c>
      <c r="O53" s="95">
        <f>K53*N53</f>
        <v>0</v>
      </c>
      <c r="P53" s="95" t="str">
        <f>'ORDER FORM'!L57</f>
        <v>5/8"</v>
      </c>
      <c r="R53" s="134">
        <v>4</v>
      </c>
      <c r="S53" s="91">
        <f>'ORDER FORM'!B51</f>
        <v>0</v>
      </c>
      <c r="T53" s="566">
        <f>'ORDER FORM'!C51</f>
        <v>0</v>
      </c>
      <c r="U53" s="566"/>
      <c r="V53" s="566"/>
      <c r="W53" s="468"/>
    </row>
    <row r="54" spans="10:16" ht="12.75">
      <c r="J54" s="134">
        <v>5</v>
      </c>
      <c r="K54" s="91">
        <f>'ORDER FORM'!H58</f>
        <v>0</v>
      </c>
      <c r="L54" s="172">
        <f>'ORDER FORM'!I58</f>
        <v>0</v>
      </c>
      <c r="M54" s="172">
        <f>'ORDER FORM'!K58</f>
        <v>0</v>
      </c>
      <c r="N54" s="7">
        <f t="shared" si="13"/>
        <v>0</v>
      </c>
      <c r="O54" s="95">
        <f>K54*N54</f>
        <v>0</v>
      </c>
      <c r="P54" s="95" t="str">
        <f>'ORDER FORM'!L58</f>
        <v>5/8"</v>
      </c>
    </row>
    <row r="55" spans="11:16" ht="12.75">
      <c r="K55" s="91">
        <f>SUM(K50:K54)</f>
        <v>0</v>
      </c>
      <c r="N55" s="321" t="s">
        <v>462</v>
      </c>
      <c r="O55" s="98">
        <f>SUM(O50:O54)</f>
        <v>0</v>
      </c>
      <c r="P55" s="98"/>
    </row>
    <row r="57" ht="8" customHeight="1"/>
    <row r="59" spans="10:13" ht="15" customHeight="1">
      <c r="J59" s="572" t="s">
        <v>460</v>
      </c>
      <c r="K59" s="573"/>
      <c r="L59" s="573"/>
      <c r="M59" s="573"/>
    </row>
    <row r="60" spans="2:22" ht="24">
      <c r="B60" s="20" t="s">
        <v>388</v>
      </c>
      <c r="D60" s="246" t="s">
        <v>267</v>
      </c>
      <c r="E60" s="468" t="e">
        <f>#REF!</f>
        <v>#REF!</v>
      </c>
      <c r="F60" s="468"/>
      <c r="J60" s="16" t="s">
        <v>193</v>
      </c>
      <c r="K60" s="16" t="s">
        <v>194</v>
      </c>
      <c r="L60" s="16" t="s">
        <v>70</v>
      </c>
      <c r="M60" s="16" t="s">
        <v>71</v>
      </c>
      <c r="N60" s="16" t="s">
        <v>112</v>
      </c>
      <c r="O60" s="16" t="s">
        <v>196</v>
      </c>
      <c r="R60" s="20" t="s">
        <v>187</v>
      </c>
      <c r="S60" s="91"/>
      <c r="T60" s="246" t="s">
        <v>320</v>
      </c>
      <c r="U60" s="468">
        <f>'ORDER FORM'!E53</f>
        <v>0</v>
      </c>
      <c r="V60" s="468"/>
    </row>
    <row r="61" spans="2:20" ht="31" customHeight="1">
      <c r="B61" s="16" t="s">
        <v>193</v>
      </c>
      <c r="C61" s="16" t="s">
        <v>194</v>
      </c>
      <c r="D61" s="16" t="s">
        <v>70</v>
      </c>
      <c r="E61" s="16" t="s">
        <v>71</v>
      </c>
      <c r="F61" s="16" t="s">
        <v>112</v>
      </c>
      <c r="G61" s="16" t="s">
        <v>196</v>
      </c>
      <c r="H61" s="16" t="s">
        <v>150</v>
      </c>
      <c r="J61" s="134">
        <v>1</v>
      </c>
      <c r="K61" s="91">
        <f>'ORDER FORM'!H67</f>
        <v>0</v>
      </c>
      <c r="L61" s="172">
        <f>'ORDER FORM'!I67</f>
        <v>0</v>
      </c>
      <c r="M61" s="172">
        <f>'ORDER FORM'!K67</f>
        <v>0</v>
      </c>
      <c r="N61" s="7">
        <f>IF(K61=0,0,IF(L61*M61/144&lt;1.5,1.5,L61*M61/144))</f>
        <v>0</v>
      </c>
      <c r="O61" s="264">
        <f>K61*N61</f>
        <v>0</v>
      </c>
      <c r="P61" s="16"/>
      <c r="R61" s="16" t="s">
        <v>193</v>
      </c>
      <c r="S61" s="16" t="s">
        <v>194</v>
      </c>
      <c r="T61" s="16" t="s">
        <v>113</v>
      </c>
    </row>
    <row r="62" spans="2:25" ht="12.75">
      <c r="B62" s="134">
        <v>1</v>
      </c>
      <c r="C62" s="91">
        <f>'ORDER FORM'!H62</f>
        <v>0</v>
      </c>
      <c r="D62" s="172">
        <f>'ORDER FORM'!I62</f>
        <v>0</v>
      </c>
      <c r="E62" s="172">
        <f>'ORDER FORM'!K62</f>
        <v>0</v>
      </c>
      <c r="F62" s="7">
        <f>IF(C62=0,0,IF(D62*E62/144&lt;1.5,1.5,D62*E62/144))</f>
        <v>0</v>
      </c>
      <c r="G62" s="262">
        <f>C62*F62</f>
        <v>0</v>
      </c>
      <c r="H62">
        <f>'ORDER FORM'!L62</f>
        <v>0</v>
      </c>
      <c r="J62" s="134">
        <v>2</v>
      </c>
      <c r="K62" s="91">
        <f>'ORDER FORM'!H68</f>
        <v>0</v>
      </c>
      <c r="L62" s="172">
        <f>'ORDER FORM'!I68</f>
        <v>0</v>
      </c>
      <c r="M62" s="172">
        <f>'ORDER FORM'!K68</f>
        <v>0</v>
      </c>
      <c r="N62" s="7">
        <f>IF(K62=0,0,IF(L62*M62/144&lt;1.5,1.5,L62*M62/144))</f>
        <v>0</v>
      </c>
      <c r="O62" s="264">
        <f>K62*N62</f>
        <v>0</v>
      </c>
      <c r="R62" s="134">
        <v>1</v>
      </c>
      <c r="S62" s="91">
        <f>'ORDER FORM'!B55</f>
        <v>0</v>
      </c>
      <c r="T62" s="565">
        <f>'ORDER FORM'!C55</f>
        <v>0</v>
      </c>
      <c r="U62" s="565"/>
      <c r="V62" s="565"/>
      <c r="W62" s="243"/>
      <c r="X62" s="243"/>
      <c r="Y62" s="243"/>
    </row>
    <row r="63" spans="2:25" ht="12.75">
      <c r="B63" s="134">
        <v>2</v>
      </c>
      <c r="C63" s="91">
        <f>'ORDER FORM'!H63</f>
        <v>0</v>
      </c>
      <c r="D63" s="172">
        <f>'ORDER FORM'!I63</f>
        <v>0</v>
      </c>
      <c r="E63" s="172">
        <f>'ORDER FORM'!K63</f>
        <v>0</v>
      </c>
      <c r="F63" s="7">
        <f>IF(C63=0,0,IF(D63*E63/144&lt;1.5,1.5,D63*E63/144))</f>
        <v>0</v>
      </c>
      <c r="G63" s="262">
        <f>C63*F63</f>
        <v>0</v>
      </c>
      <c r="H63" s="246">
        <f>'ORDER FORM'!L63</f>
        <v>0</v>
      </c>
      <c r="J63" s="318">
        <v>3</v>
      </c>
      <c r="K63" s="91">
        <f>'ORDER FORM'!H69</f>
        <v>0</v>
      </c>
      <c r="L63" s="172">
        <f>'ORDER FORM'!I69</f>
        <v>0</v>
      </c>
      <c r="M63" s="172">
        <f>'ORDER FORM'!K69</f>
        <v>0</v>
      </c>
      <c r="N63" s="7">
        <f aca="true" t="shared" si="14" ref="N63:N64">IF(K63=0,0,IF(L63*M63/144&lt;1.5,1.5,L63*M63/144))</f>
        <v>0</v>
      </c>
      <c r="O63" s="264">
        <f aca="true" t="shared" si="15" ref="O63:O65">K63*N63</f>
        <v>0</v>
      </c>
      <c r="R63" s="134">
        <v>2</v>
      </c>
      <c r="S63" s="91">
        <f>'ORDER FORM'!B56</f>
        <v>0</v>
      </c>
      <c r="T63" s="565">
        <f>'ORDER FORM'!C56</f>
        <v>0</v>
      </c>
      <c r="U63" s="565"/>
      <c r="V63" s="565"/>
      <c r="W63" s="243"/>
      <c r="X63" s="243"/>
      <c r="Y63" s="243"/>
    </row>
    <row r="64" spans="2:22" ht="12.75">
      <c r="B64" s="134"/>
      <c r="C64" s="91"/>
      <c r="D64" s="172"/>
      <c r="E64" s="172"/>
      <c r="F64" s="7"/>
      <c r="G64" s="262"/>
      <c r="H64" s="246"/>
      <c r="J64" s="318">
        <v>4</v>
      </c>
      <c r="K64" s="91">
        <f>'ORDER FORM'!H70</f>
        <v>0</v>
      </c>
      <c r="L64" s="172">
        <f>'ORDER FORM'!I70</f>
        <v>0</v>
      </c>
      <c r="M64" s="172">
        <f>'ORDER FORM'!K70</f>
        <v>0</v>
      </c>
      <c r="N64" s="7">
        <f t="shared" si="14"/>
        <v>0</v>
      </c>
      <c r="O64" s="264">
        <f t="shared" si="15"/>
        <v>0</v>
      </c>
      <c r="R64" s="134">
        <v>3</v>
      </c>
      <c r="S64" s="91">
        <f>'ORDER FORM'!B57</f>
        <v>0</v>
      </c>
      <c r="T64" s="565">
        <f>'ORDER FORM'!C57</f>
        <v>0</v>
      </c>
      <c r="U64" s="468"/>
      <c r="V64" s="468"/>
    </row>
    <row r="65" spans="3:15" ht="12.75">
      <c r="C65" s="91">
        <f>SUM(C62:C64)</f>
        <v>0</v>
      </c>
      <c r="F65" s="19" t="s">
        <v>358</v>
      </c>
      <c r="G65" s="263">
        <f>SUM(G62:G64)</f>
        <v>0</v>
      </c>
      <c r="J65" s="134">
        <v>5</v>
      </c>
      <c r="K65" s="91">
        <f>'ORDER FORM'!H71</f>
        <v>0</v>
      </c>
      <c r="L65" s="172">
        <f>'ORDER FORM'!I71</f>
        <v>0</v>
      </c>
      <c r="M65" s="172">
        <f>'ORDER FORM'!K71</f>
        <v>0</v>
      </c>
      <c r="N65" s="7">
        <f>IF(K65=0,0,IF(L65*M65/144&lt;1.5,1.5,L65*M65/144))</f>
        <v>0</v>
      </c>
      <c r="O65" s="264">
        <f t="shared" si="15"/>
        <v>0</v>
      </c>
    </row>
    <row r="66" spans="11:15" ht="12.75">
      <c r="K66" s="91">
        <f>SUM(K61:K65)</f>
        <v>0</v>
      </c>
      <c r="N66" s="19" t="s">
        <v>358</v>
      </c>
      <c r="O66" s="265">
        <f>SUM(O61:O65)</f>
        <v>0</v>
      </c>
    </row>
  </sheetData>
  <sheetProtection password="C41E" sheet="1" objects="1" scenarios="1"/>
  <mergeCells count="25">
    <mergeCell ref="C2:D2"/>
    <mergeCell ref="D10:G10"/>
    <mergeCell ref="D7:G7"/>
    <mergeCell ref="D6:G6"/>
    <mergeCell ref="D5:G5"/>
    <mergeCell ref="D8:G8"/>
    <mergeCell ref="D9:G9"/>
    <mergeCell ref="E48:F48"/>
    <mergeCell ref="M48:N48"/>
    <mergeCell ref="E60:F60"/>
    <mergeCell ref="T62:V62"/>
    <mergeCell ref="D4:G4"/>
    <mergeCell ref="Q46:V46"/>
    <mergeCell ref="R29:T29"/>
    <mergeCell ref="Q45:T45"/>
    <mergeCell ref="R48:S48"/>
    <mergeCell ref="J59:M59"/>
    <mergeCell ref="T64:V64"/>
    <mergeCell ref="U60:V60"/>
    <mergeCell ref="U48:V48"/>
    <mergeCell ref="T50:W50"/>
    <mergeCell ref="T51:W51"/>
    <mergeCell ref="T52:W52"/>
    <mergeCell ref="T53:W53"/>
    <mergeCell ref="T63:V63"/>
  </mergeCells>
  <printOptions/>
  <pageMargins left="0.40314960629921265" right="0.40314960629921265" top="0.40314960629921265" bottom="0.40314960629921265" header="0" footer="0"/>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O66"/>
  <sheetViews>
    <sheetView showGridLines="0" showRowColHeaders="0" view="pageLayout" zoomScale="99" zoomScalePageLayoutView="99" workbookViewId="0" topLeftCell="A19">
      <selection activeCell="F27" sqref="F27"/>
    </sheetView>
  </sheetViews>
  <sheetFormatPr defaultColWidth="9.140625" defaultRowHeight="15.75" customHeight="1"/>
  <cols>
    <col min="1" max="1" width="8.8515625" style="36" customWidth="1"/>
    <col min="2" max="2" width="9.140625" style="36" customWidth="1"/>
    <col min="3" max="3" width="2.7109375" style="36" customWidth="1"/>
    <col min="4" max="4" width="6.7109375" style="36" customWidth="1"/>
    <col min="5" max="5" width="8.7109375" style="36" customWidth="1"/>
    <col min="6" max="7" width="12.7109375" style="36" customWidth="1"/>
    <col min="8" max="8" width="7.140625" style="36" customWidth="1"/>
    <col min="9" max="9" width="9.421875" style="36" customWidth="1"/>
    <col min="10" max="10" width="6.7109375" style="36" customWidth="1"/>
    <col min="11" max="11" width="8.7109375" style="36" customWidth="1"/>
    <col min="12" max="13" width="12.7109375" style="36" customWidth="1"/>
    <col min="14" max="14" width="4.7109375" style="36" customWidth="1"/>
    <col min="15" max="15" width="9.7109375" style="36" customWidth="1"/>
    <col min="16" max="16384" width="9.140625" style="36" customWidth="1"/>
  </cols>
  <sheetData>
    <row r="1" spans="1:9" ht="15.75" customHeight="1">
      <c r="A1" s="37" t="s">
        <v>171</v>
      </c>
      <c r="B1" s="39">
        <f>'ORDER FORM'!E4</f>
        <v>0</v>
      </c>
      <c r="D1" s="37" t="s">
        <v>170</v>
      </c>
      <c r="E1" s="38"/>
      <c r="F1" s="586" t="str">
        <f>'ORDER FORM'!D7</f>
        <v>Cabinetmart Ic.</v>
      </c>
      <c r="G1" s="577"/>
      <c r="H1" s="40"/>
      <c r="I1" s="40"/>
    </row>
    <row r="2" spans="1:13" ht="15.75" customHeight="1">
      <c r="A2" s="581" t="s">
        <v>243</v>
      </c>
      <c r="B2" s="582"/>
      <c r="D2" s="42" t="s">
        <v>172</v>
      </c>
      <c r="E2" s="38"/>
      <c r="F2" s="586">
        <f>'ORDER FORM'!D8</f>
        <v>0</v>
      </c>
      <c r="G2" s="580"/>
      <c r="H2" s="40"/>
      <c r="I2" s="40"/>
      <c r="J2" s="37" t="s">
        <v>31</v>
      </c>
      <c r="K2" s="38"/>
      <c r="L2" s="41" t="e">
        <f>#REF!</f>
        <v>#REF!</v>
      </c>
      <c r="M2" s="39"/>
    </row>
    <row r="3" spans="1:13" ht="15.75" customHeight="1">
      <c r="A3" s="583"/>
      <c r="B3" s="583"/>
      <c r="D3" s="138" t="s">
        <v>69</v>
      </c>
      <c r="E3" s="139"/>
      <c r="F3" s="587">
        <f>'ORDER FORM'!D10</f>
        <v>0</v>
      </c>
      <c r="G3" s="588"/>
      <c r="H3" s="43"/>
      <c r="I3" s="43"/>
      <c r="J3" s="37" t="s">
        <v>32</v>
      </c>
      <c r="K3" s="38"/>
      <c r="L3" s="41">
        <f>'ORDER FORM'!J10</f>
        <v>0</v>
      </c>
      <c r="M3" s="39"/>
    </row>
    <row r="4" spans="1:13" ht="15.75" customHeight="1">
      <c r="A4" s="584">
        <f>'ORDER FORM'!Q8</f>
        <v>0</v>
      </c>
      <c r="B4" s="585"/>
      <c r="D4" s="42" t="s">
        <v>176</v>
      </c>
      <c r="E4" s="38"/>
      <c r="F4" s="576">
        <f>'ORDER FORM'!D11</f>
        <v>0</v>
      </c>
      <c r="G4" s="580"/>
      <c r="H4" s="43"/>
      <c r="I4" s="43"/>
      <c r="J4" s="37" t="s">
        <v>76</v>
      </c>
      <c r="K4" s="38"/>
      <c r="L4" s="41" t="e">
        <f>#REF!</f>
        <v>#REF!</v>
      </c>
      <c r="M4" s="39"/>
    </row>
    <row r="5" spans="4:13" ht="15.75" customHeight="1">
      <c r="D5" s="594" t="s">
        <v>426</v>
      </c>
      <c r="E5" s="595"/>
      <c r="F5" s="578">
        <f>'ORDER FORM'!D12</f>
        <v>0</v>
      </c>
      <c r="G5" s="579"/>
      <c r="H5" s="43"/>
      <c r="I5" s="43"/>
      <c r="J5" s="589" t="s">
        <v>428</v>
      </c>
      <c r="K5" s="590"/>
      <c r="L5" s="591" t="e">
        <f>#REF!</f>
        <v>#REF!</v>
      </c>
      <c r="M5" s="577"/>
    </row>
    <row r="6" spans="4:13" ht="15.75" customHeight="1">
      <c r="D6" s="136" t="s">
        <v>427</v>
      </c>
      <c r="E6" s="137"/>
      <c r="F6" s="586">
        <f>'ORDER FORM'!D13</f>
        <v>0</v>
      </c>
      <c r="G6" s="577"/>
      <c r="H6" s="43"/>
      <c r="I6" s="43"/>
      <c r="J6" s="37" t="s">
        <v>77</v>
      </c>
      <c r="K6" s="38"/>
      <c r="L6" s="576">
        <f>'ORDER FORM'!Q10</f>
        <v>0</v>
      </c>
      <c r="M6" s="577"/>
    </row>
    <row r="7" spans="4:13" ht="15.75" customHeight="1" thickBot="1">
      <c r="D7" s="153"/>
      <c r="E7" s="40"/>
      <c r="F7" s="154"/>
      <c r="G7" s="155"/>
      <c r="H7" s="43"/>
      <c r="I7" s="43"/>
      <c r="J7" s="156"/>
      <c r="K7" s="154"/>
      <c r="L7" s="157"/>
      <c r="M7" s="40"/>
    </row>
    <row r="8" spans="4:13" ht="15.75" customHeight="1" thickBot="1">
      <c r="D8" s="599" t="s">
        <v>167</v>
      </c>
      <c r="E8" s="600"/>
      <c r="F8" s="53" t="s">
        <v>79</v>
      </c>
      <c r="G8" s="169">
        <f>'ORDER FORM'!D16</f>
        <v>0</v>
      </c>
      <c r="J8" s="592" t="s">
        <v>168</v>
      </c>
      <c r="K8" s="593"/>
      <c r="L8" s="53" t="s">
        <v>79</v>
      </c>
      <c r="M8" s="170">
        <f>'ORDER FORM'!J16</f>
        <v>0</v>
      </c>
    </row>
    <row r="9" spans="4:15" ht="15" customHeight="1">
      <c r="D9" s="51" t="s">
        <v>193</v>
      </c>
      <c r="E9" s="51" t="s">
        <v>165</v>
      </c>
      <c r="F9" s="51" t="s">
        <v>70</v>
      </c>
      <c r="G9" s="51" t="s">
        <v>71</v>
      </c>
      <c r="H9" s="44"/>
      <c r="J9" s="51" t="s">
        <v>193</v>
      </c>
      <c r="K9" s="51" t="s">
        <v>165</v>
      </c>
      <c r="L9" s="51" t="s">
        <v>70</v>
      </c>
      <c r="M9" s="51" t="s">
        <v>71</v>
      </c>
      <c r="N9" s="44"/>
      <c r="O9" s="44"/>
    </row>
    <row r="10" spans="4:14" ht="15.75" customHeight="1">
      <c r="D10" s="45">
        <v>1</v>
      </c>
      <c r="E10" s="46">
        <f>Sizes!C8</f>
        <v>0</v>
      </c>
      <c r="F10" s="46">
        <f>Sizes!D8</f>
        <v>0</v>
      </c>
      <c r="G10" s="46">
        <f>Sizes!E8</f>
        <v>0</v>
      </c>
      <c r="H10" s="47"/>
      <c r="J10" s="45">
        <v>1</v>
      </c>
      <c r="K10" s="46">
        <f>Sizes!I8</f>
        <v>0</v>
      </c>
      <c r="L10" s="46">
        <f>Sizes!J8</f>
        <v>0</v>
      </c>
      <c r="M10" s="46">
        <f>Sizes!K8</f>
        <v>0</v>
      </c>
      <c r="N10" s="47"/>
    </row>
    <row r="11" spans="4:14" ht="15.75" customHeight="1">
      <c r="D11" s="45">
        <v>2</v>
      </c>
      <c r="E11" s="46">
        <f>Sizes!C9</f>
        <v>0</v>
      </c>
      <c r="F11" s="46">
        <f>Sizes!D9</f>
        <v>0</v>
      </c>
      <c r="G11" s="46">
        <f>Sizes!E9</f>
        <v>0</v>
      </c>
      <c r="H11" s="47"/>
      <c r="J11" s="45">
        <v>2</v>
      </c>
      <c r="K11" s="46">
        <f>Sizes!I9</f>
        <v>0</v>
      </c>
      <c r="L11" s="46">
        <f>Sizes!J9</f>
        <v>0</v>
      </c>
      <c r="M11" s="46">
        <f>Sizes!K9</f>
        <v>0</v>
      </c>
      <c r="N11" s="47"/>
    </row>
    <row r="12" spans="4:14" ht="15.75" customHeight="1">
      <c r="D12" s="45">
        <v>3</v>
      </c>
      <c r="E12" s="46">
        <f>Sizes!C10</f>
        <v>0</v>
      </c>
      <c r="F12" s="46">
        <f>Sizes!D10</f>
        <v>0</v>
      </c>
      <c r="G12" s="46">
        <f>Sizes!E10</f>
        <v>0</v>
      </c>
      <c r="H12" s="47"/>
      <c r="J12" s="45">
        <v>3</v>
      </c>
      <c r="K12" s="46">
        <f>Sizes!I10</f>
        <v>0</v>
      </c>
      <c r="L12" s="46">
        <f>Sizes!J10</f>
        <v>0</v>
      </c>
      <c r="M12" s="46">
        <f>Sizes!K10</f>
        <v>0</v>
      </c>
      <c r="N12" s="47"/>
    </row>
    <row r="13" spans="4:14" ht="15.75" customHeight="1">
      <c r="D13" s="45">
        <v>4</v>
      </c>
      <c r="E13" s="46">
        <f>Sizes!C11</f>
        <v>0</v>
      </c>
      <c r="F13" s="46">
        <f>Sizes!D11</f>
        <v>0</v>
      </c>
      <c r="G13" s="46">
        <f>Sizes!E11</f>
        <v>0</v>
      </c>
      <c r="H13" s="47"/>
      <c r="J13" s="45">
        <v>4</v>
      </c>
      <c r="K13" s="46">
        <f>Sizes!I11</f>
        <v>0</v>
      </c>
      <c r="L13" s="46">
        <f>Sizes!J11</f>
        <v>0</v>
      </c>
      <c r="M13" s="46">
        <f>Sizes!K11</f>
        <v>0</v>
      </c>
      <c r="N13" s="47"/>
    </row>
    <row r="14" spans="4:14" ht="15.75" customHeight="1">
      <c r="D14" s="45">
        <v>5</v>
      </c>
      <c r="E14" s="46">
        <f>Sizes!C12</f>
        <v>0</v>
      </c>
      <c r="F14" s="46">
        <f>Sizes!D12</f>
        <v>0</v>
      </c>
      <c r="G14" s="46">
        <f>Sizes!E12</f>
        <v>0</v>
      </c>
      <c r="H14" s="47"/>
      <c r="J14" s="45">
        <v>5</v>
      </c>
      <c r="K14" s="46">
        <f>Sizes!I12</f>
        <v>0</v>
      </c>
      <c r="L14" s="46">
        <f>Sizes!J12</f>
        <v>0</v>
      </c>
      <c r="M14" s="46">
        <f>Sizes!K12</f>
        <v>0</v>
      </c>
      <c r="N14" s="47"/>
    </row>
    <row r="15" spans="4:14" ht="15.75" customHeight="1">
      <c r="D15" s="45">
        <v>6</v>
      </c>
      <c r="E15" s="46">
        <f>Sizes!C13</f>
        <v>0</v>
      </c>
      <c r="F15" s="46">
        <f>Sizes!D13</f>
        <v>0</v>
      </c>
      <c r="G15" s="46">
        <f>Sizes!E13</f>
        <v>0</v>
      </c>
      <c r="H15" s="47"/>
      <c r="J15" s="45">
        <v>6</v>
      </c>
      <c r="K15" s="46">
        <f>Sizes!I13</f>
        <v>0</v>
      </c>
      <c r="L15" s="46">
        <f>Sizes!J13</f>
        <v>0</v>
      </c>
      <c r="M15" s="46">
        <f>Sizes!K13</f>
        <v>0</v>
      </c>
      <c r="N15" s="47"/>
    </row>
    <row r="16" spans="4:14" ht="15.75" customHeight="1">
      <c r="D16" s="45">
        <v>7</v>
      </c>
      <c r="E16" s="46">
        <f>Sizes!C14</f>
        <v>0</v>
      </c>
      <c r="F16" s="46">
        <f>Sizes!D14</f>
        <v>0</v>
      </c>
      <c r="G16" s="46">
        <f>Sizes!E14</f>
        <v>0</v>
      </c>
      <c r="H16" s="47"/>
      <c r="J16" s="45">
        <v>7</v>
      </c>
      <c r="K16" s="46">
        <f>Sizes!I14</f>
        <v>0</v>
      </c>
      <c r="L16" s="46">
        <f>Sizes!J14</f>
        <v>0</v>
      </c>
      <c r="M16" s="46">
        <f>Sizes!K14</f>
        <v>0</v>
      </c>
      <c r="N16" s="47"/>
    </row>
    <row r="17" spans="4:14" ht="15.75" customHeight="1">
      <c r="D17" s="45">
        <v>8</v>
      </c>
      <c r="E17" s="46">
        <f>Sizes!C15</f>
        <v>0</v>
      </c>
      <c r="F17" s="46">
        <f>Sizes!D15</f>
        <v>0</v>
      </c>
      <c r="G17" s="46">
        <f>Sizes!E15</f>
        <v>0</v>
      </c>
      <c r="H17" s="47"/>
      <c r="J17" s="45">
        <v>8</v>
      </c>
      <c r="K17" s="46">
        <f>Sizes!I15</f>
        <v>0</v>
      </c>
      <c r="L17" s="46">
        <f>Sizes!J15</f>
        <v>0</v>
      </c>
      <c r="M17" s="46">
        <f>Sizes!K15</f>
        <v>0</v>
      </c>
      <c r="N17" s="47"/>
    </row>
    <row r="18" spans="4:14" ht="15.75" customHeight="1">
      <c r="D18" s="45">
        <v>9</v>
      </c>
      <c r="E18" s="46">
        <f>Sizes!C16</f>
        <v>0</v>
      </c>
      <c r="F18" s="46">
        <f>Sizes!D16</f>
        <v>0</v>
      </c>
      <c r="G18" s="46">
        <f>Sizes!E16</f>
        <v>0</v>
      </c>
      <c r="H18" s="47"/>
      <c r="J18" s="45">
        <v>9</v>
      </c>
      <c r="K18" s="46">
        <f>Sizes!I16</f>
        <v>0</v>
      </c>
      <c r="L18" s="46">
        <f>Sizes!J16</f>
        <v>0</v>
      </c>
      <c r="M18" s="46">
        <f>Sizes!K16</f>
        <v>0</v>
      </c>
      <c r="N18" s="47"/>
    </row>
    <row r="19" spans="4:14" ht="15.75" customHeight="1">
      <c r="D19" s="45">
        <v>10</v>
      </c>
      <c r="E19" s="46">
        <f>Sizes!C17</f>
        <v>0</v>
      </c>
      <c r="F19" s="46">
        <f>Sizes!D17</f>
        <v>0</v>
      </c>
      <c r="G19" s="46">
        <f>Sizes!E17</f>
        <v>0</v>
      </c>
      <c r="H19" s="47"/>
      <c r="J19" s="45">
        <v>10</v>
      </c>
      <c r="K19" s="46">
        <f>Sizes!I17</f>
        <v>0</v>
      </c>
      <c r="L19" s="46">
        <f>Sizes!J17</f>
        <v>0</v>
      </c>
      <c r="M19" s="46">
        <f>Sizes!K17</f>
        <v>0</v>
      </c>
      <c r="N19" s="47"/>
    </row>
    <row r="20" spans="4:14" ht="15.75" customHeight="1">
      <c r="D20" s="45">
        <v>11</v>
      </c>
      <c r="E20" s="46">
        <f>Sizes!C18</f>
        <v>0</v>
      </c>
      <c r="F20" s="46">
        <f>Sizes!D18</f>
        <v>0</v>
      </c>
      <c r="G20" s="46">
        <f>Sizes!E18</f>
        <v>0</v>
      </c>
      <c r="H20" s="47"/>
      <c r="J20" s="45">
        <v>11</v>
      </c>
      <c r="K20" s="46">
        <f>Sizes!I18</f>
        <v>0</v>
      </c>
      <c r="L20" s="46">
        <f>Sizes!J18</f>
        <v>0</v>
      </c>
      <c r="M20" s="46">
        <f>Sizes!K18</f>
        <v>0</v>
      </c>
      <c r="N20" s="47"/>
    </row>
    <row r="21" spans="4:14" ht="15.75" customHeight="1">
      <c r="D21" s="45">
        <v>12</v>
      </c>
      <c r="E21" s="46">
        <f>Sizes!C19</f>
        <v>0</v>
      </c>
      <c r="F21" s="46">
        <f>Sizes!D19</f>
        <v>0</v>
      </c>
      <c r="G21" s="46">
        <f>Sizes!E19</f>
        <v>0</v>
      </c>
      <c r="H21" s="47"/>
      <c r="J21" s="45">
        <v>12</v>
      </c>
      <c r="K21" s="46">
        <f>Sizes!I19</f>
        <v>0</v>
      </c>
      <c r="L21" s="46">
        <f>Sizes!J19</f>
        <v>0</v>
      </c>
      <c r="M21" s="46">
        <f>Sizes!K19</f>
        <v>0</v>
      </c>
      <c r="N21" s="47"/>
    </row>
    <row r="22" spans="4:14" ht="15.75" customHeight="1">
      <c r="D22" s="45">
        <v>13</v>
      </c>
      <c r="E22" s="46">
        <f>Sizes!C20</f>
        <v>0</v>
      </c>
      <c r="F22" s="46">
        <f>Sizes!D20</f>
        <v>0</v>
      </c>
      <c r="G22" s="46">
        <f>Sizes!E20</f>
        <v>0</v>
      </c>
      <c r="H22" s="47"/>
      <c r="J22" s="45">
        <v>13</v>
      </c>
      <c r="K22" s="46">
        <f>Sizes!I20</f>
        <v>0</v>
      </c>
      <c r="L22" s="46">
        <f>Sizes!J20</f>
        <v>0</v>
      </c>
      <c r="M22" s="46">
        <f>Sizes!K20</f>
        <v>0</v>
      </c>
      <c r="N22" s="47"/>
    </row>
    <row r="23" spans="4:14" ht="15.75" customHeight="1">
      <c r="D23" s="45">
        <v>14</v>
      </c>
      <c r="E23" s="46">
        <f>Sizes!C21</f>
        <v>0</v>
      </c>
      <c r="F23" s="46">
        <f>Sizes!D21</f>
        <v>0</v>
      </c>
      <c r="G23" s="46">
        <f>Sizes!E21</f>
        <v>0</v>
      </c>
      <c r="H23" s="47"/>
      <c r="J23" s="45">
        <v>14</v>
      </c>
      <c r="K23" s="46">
        <f>Sizes!I21</f>
        <v>0</v>
      </c>
      <c r="L23" s="46">
        <f>Sizes!J21</f>
        <v>0</v>
      </c>
      <c r="M23" s="46">
        <f>Sizes!K21</f>
        <v>0</v>
      </c>
      <c r="N23" s="47"/>
    </row>
    <row r="24" spans="4:14" ht="15.75" customHeight="1" thickBot="1">
      <c r="D24" s="52">
        <v>15</v>
      </c>
      <c r="E24" s="46">
        <f>Sizes!C22</f>
        <v>0</v>
      </c>
      <c r="F24" s="46">
        <f>Sizes!D22</f>
        <v>0</v>
      </c>
      <c r="G24" s="46">
        <f>Sizes!E22</f>
        <v>0</v>
      </c>
      <c r="H24" s="47"/>
      <c r="J24" s="52">
        <v>15</v>
      </c>
      <c r="K24" s="46">
        <f>Sizes!I22</f>
        <v>0</v>
      </c>
      <c r="L24" s="46">
        <f>Sizes!J22</f>
        <v>0</v>
      </c>
      <c r="M24" s="46">
        <f>Sizes!K22</f>
        <v>0</v>
      </c>
      <c r="N24" s="47"/>
    </row>
    <row r="25" spans="4:14" ht="15.75" customHeight="1" thickBot="1">
      <c r="D25" s="596" t="s">
        <v>262</v>
      </c>
      <c r="E25" s="597"/>
      <c r="F25" s="597"/>
      <c r="G25" s="598"/>
      <c r="J25" s="89" t="s">
        <v>53</v>
      </c>
      <c r="K25" s="54"/>
      <c r="L25" s="53" t="s">
        <v>79</v>
      </c>
      <c r="M25" s="171">
        <f>'ORDER FORM'!D36</f>
        <v>0</v>
      </c>
      <c r="N25" s="50"/>
    </row>
    <row r="26" spans="4:15" ht="15" customHeight="1">
      <c r="D26" s="51" t="s">
        <v>193</v>
      </c>
      <c r="E26" s="51" t="s">
        <v>165</v>
      </c>
      <c r="F26" s="51" t="s">
        <v>70</v>
      </c>
      <c r="G26" s="51" t="s">
        <v>71</v>
      </c>
      <c r="H26" s="44"/>
      <c r="I26" s="100" t="s">
        <v>151</v>
      </c>
      <c r="J26" s="51" t="s">
        <v>193</v>
      </c>
      <c r="K26" s="51" t="s">
        <v>165</v>
      </c>
      <c r="L26" s="51" t="s">
        <v>70</v>
      </c>
      <c r="M26" s="51" t="s">
        <v>71</v>
      </c>
      <c r="N26" s="44"/>
      <c r="O26" s="44"/>
    </row>
    <row r="27" spans="4:14" ht="15.75" customHeight="1">
      <c r="D27" s="45">
        <v>1</v>
      </c>
      <c r="E27" s="46">
        <f>Sizes!M8</f>
        <v>0</v>
      </c>
      <c r="F27" s="46">
        <f>Sizes!N8</f>
        <v>0</v>
      </c>
      <c r="G27" s="46">
        <f>Sizes!O8</f>
        <v>0</v>
      </c>
      <c r="H27" s="47"/>
      <c r="I27" s="100" t="str">
        <f>Sizes!F27</f>
        <v>frame only</v>
      </c>
      <c r="J27" s="45">
        <v>1</v>
      </c>
      <c r="K27" s="46">
        <f>Sizes!C27</f>
        <v>0</v>
      </c>
      <c r="L27" s="46">
        <f>Sizes!D27</f>
        <v>0</v>
      </c>
      <c r="M27" s="46">
        <f>Sizes!E27</f>
        <v>0</v>
      </c>
      <c r="N27" s="47"/>
    </row>
    <row r="28" spans="4:14" ht="15.75" customHeight="1">
      <c r="D28" s="45">
        <v>2</v>
      </c>
      <c r="E28" s="46">
        <f>Sizes!M9</f>
        <v>0</v>
      </c>
      <c r="F28" s="46">
        <f>Sizes!N9</f>
        <v>0</v>
      </c>
      <c r="G28" s="46">
        <f>Sizes!O9</f>
        <v>0</v>
      </c>
      <c r="H28" s="47"/>
      <c r="I28" s="100" t="str">
        <f>Sizes!F28</f>
        <v>frame only</v>
      </c>
      <c r="J28" s="45">
        <v>2</v>
      </c>
      <c r="K28" s="46">
        <f>Sizes!C28</f>
        <v>0</v>
      </c>
      <c r="L28" s="46">
        <f>Sizes!D28</f>
        <v>0</v>
      </c>
      <c r="M28" s="46">
        <f>Sizes!E28</f>
        <v>0</v>
      </c>
      <c r="N28" s="47"/>
    </row>
    <row r="29" spans="4:14" ht="15.75" customHeight="1">
      <c r="D29" s="45">
        <v>3</v>
      </c>
      <c r="E29" s="46">
        <f>Sizes!M10</f>
        <v>0</v>
      </c>
      <c r="F29" s="46">
        <f>Sizes!N10</f>
        <v>0</v>
      </c>
      <c r="G29" s="46">
        <f>Sizes!O10</f>
        <v>0</v>
      </c>
      <c r="H29" s="47"/>
      <c r="I29" s="100" t="str">
        <f>Sizes!F29</f>
        <v>frame only</v>
      </c>
      <c r="J29" s="45">
        <v>3</v>
      </c>
      <c r="K29" s="46">
        <f>Sizes!C29</f>
        <v>0</v>
      </c>
      <c r="L29" s="46">
        <f>Sizes!D29</f>
        <v>0</v>
      </c>
      <c r="M29" s="46">
        <f>Sizes!E29</f>
        <v>0</v>
      </c>
      <c r="N29" s="47"/>
    </row>
    <row r="30" spans="4:14" ht="15.75" customHeight="1">
      <c r="D30" s="45">
        <v>4</v>
      </c>
      <c r="E30" s="46">
        <f>Sizes!M11</f>
        <v>0</v>
      </c>
      <c r="F30" s="46">
        <f>Sizes!N11</f>
        <v>0</v>
      </c>
      <c r="G30" s="46">
        <f>Sizes!O11</f>
        <v>0</v>
      </c>
      <c r="H30" s="47"/>
      <c r="I30" s="100" t="str">
        <f>Sizes!F30</f>
        <v>frame only</v>
      </c>
      <c r="J30" s="45">
        <v>4</v>
      </c>
      <c r="K30" s="46">
        <f>Sizes!C30</f>
        <v>0</v>
      </c>
      <c r="L30" s="46">
        <f>Sizes!D30</f>
        <v>0</v>
      </c>
      <c r="M30" s="46">
        <f>Sizes!E30</f>
        <v>0</v>
      </c>
      <c r="N30" s="47"/>
    </row>
    <row r="31" spans="4:14" ht="15.75" customHeight="1">
      <c r="D31" s="45">
        <v>5</v>
      </c>
      <c r="E31" s="46">
        <f>Sizes!M12</f>
        <v>0</v>
      </c>
      <c r="F31" s="46">
        <f>Sizes!N12</f>
        <v>0</v>
      </c>
      <c r="G31" s="46">
        <f>Sizes!O12</f>
        <v>0</v>
      </c>
      <c r="H31" s="47"/>
      <c r="I31" s="100" t="str">
        <f>Sizes!F31</f>
        <v>frame only</v>
      </c>
      <c r="J31" s="45">
        <v>5</v>
      </c>
      <c r="K31" s="46">
        <f>Sizes!C31</f>
        <v>0</v>
      </c>
      <c r="L31" s="46">
        <f>Sizes!D31</f>
        <v>0</v>
      </c>
      <c r="M31" s="46">
        <f>Sizes!E31</f>
        <v>0</v>
      </c>
      <c r="N31" s="47"/>
    </row>
    <row r="32" spans="4:14" ht="15.75" customHeight="1" thickBot="1">
      <c r="D32" s="45">
        <v>6</v>
      </c>
      <c r="E32" s="46">
        <f>Sizes!M13</f>
        <v>0</v>
      </c>
      <c r="F32" s="46">
        <f>Sizes!N13</f>
        <v>0</v>
      </c>
      <c r="G32" s="46">
        <f>Sizes!O13</f>
        <v>0</v>
      </c>
      <c r="H32" s="47"/>
      <c r="I32" s="100" t="str">
        <f>Sizes!F32</f>
        <v>frame only</v>
      </c>
      <c r="J32" s="45">
        <v>6</v>
      </c>
      <c r="K32" s="46">
        <f>Sizes!C32</f>
        <v>0</v>
      </c>
      <c r="L32" s="46">
        <f>Sizes!D32</f>
        <v>0</v>
      </c>
      <c r="M32" s="46">
        <f>Sizes!E32</f>
        <v>0</v>
      </c>
      <c r="N32" s="47"/>
    </row>
    <row r="33" spans="4:13" ht="15.75" customHeight="1" thickBot="1">
      <c r="D33" s="45">
        <v>7</v>
      </c>
      <c r="E33" s="46">
        <f>Sizes!M14</f>
        <v>0</v>
      </c>
      <c r="F33" s="46">
        <f>Sizes!N14</f>
        <v>0</v>
      </c>
      <c r="G33" s="46">
        <f>Sizes!O14</f>
        <v>0</v>
      </c>
      <c r="H33" s="47"/>
      <c r="I33"/>
      <c r="J33" s="596" t="s">
        <v>192</v>
      </c>
      <c r="K33" s="601"/>
      <c r="L33" s="601"/>
      <c r="M33" s="602"/>
    </row>
    <row r="34" spans="4:13" ht="15.75" customHeight="1">
      <c r="D34" s="45">
        <v>8</v>
      </c>
      <c r="E34" s="46">
        <f>Sizes!M15</f>
        <v>0</v>
      </c>
      <c r="F34" s="46">
        <f>Sizes!N15</f>
        <v>0</v>
      </c>
      <c r="G34" s="46">
        <f>Sizes!O15</f>
        <v>0</v>
      </c>
      <c r="H34" s="47"/>
      <c r="I34"/>
      <c r="J34" s="51" t="s">
        <v>193</v>
      </c>
      <c r="K34" s="51" t="s">
        <v>165</v>
      </c>
      <c r="L34" s="51" t="s">
        <v>70</v>
      </c>
      <c r="M34" s="51" t="s">
        <v>71</v>
      </c>
    </row>
    <row r="35" spans="4:14" ht="15.75" customHeight="1">
      <c r="D35" s="45">
        <v>9</v>
      </c>
      <c r="E35" s="46">
        <f>Sizes!M16</f>
        <v>0</v>
      </c>
      <c r="F35" s="46">
        <f>Sizes!N16</f>
        <v>0</v>
      </c>
      <c r="G35" s="46">
        <f>Sizes!O16</f>
        <v>0</v>
      </c>
      <c r="H35" s="47"/>
      <c r="I35"/>
      <c r="J35" s="45">
        <v>1</v>
      </c>
      <c r="K35" s="46">
        <f>Sizes!M36</f>
        <v>0</v>
      </c>
      <c r="L35" s="46">
        <f>Sizes!N36</f>
        <v>0</v>
      </c>
      <c r="M35" s="46">
        <f>Sizes!O36</f>
        <v>0</v>
      </c>
      <c r="N35" s="47"/>
    </row>
    <row r="36" spans="4:14" ht="15.75" customHeight="1" thickBot="1">
      <c r="D36" s="45">
        <v>10</v>
      </c>
      <c r="E36" s="46">
        <f>Sizes!M17</f>
        <v>0</v>
      </c>
      <c r="F36" s="46">
        <f>Sizes!N17</f>
        <v>0</v>
      </c>
      <c r="G36" s="46">
        <f>Sizes!O17</f>
        <v>0</v>
      </c>
      <c r="H36" s="47"/>
      <c r="I36"/>
      <c r="J36" s="45">
        <v>2</v>
      </c>
      <c r="K36" s="46">
        <f>Sizes!M37</f>
        <v>0</v>
      </c>
      <c r="L36" s="46">
        <f>Sizes!N37</f>
        <v>0</v>
      </c>
      <c r="M36" s="46">
        <f>Sizes!O37</f>
        <v>0</v>
      </c>
      <c r="N36" s="47"/>
    </row>
    <row r="37" spans="4:14" ht="15.75" customHeight="1" thickBot="1">
      <c r="D37" s="596" t="s">
        <v>263</v>
      </c>
      <c r="E37" s="601"/>
      <c r="F37" s="601"/>
      <c r="G37" s="602"/>
      <c r="H37" s="47"/>
      <c r="I37"/>
      <c r="J37" s="45">
        <v>3</v>
      </c>
      <c r="K37" s="46">
        <f>Sizes!M38</f>
        <v>0</v>
      </c>
      <c r="L37" s="46">
        <f>Sizes!N38</f>
        <v>0</v>
      </c>
      <c r="M37" s="46">
        <f>Sizes!O38</f>
        <v>0</v>
      </c>
      <c r="N37" s="47"/>
    </row>
    <row r="38" spans="4:14" ht="15.75" customHeight="1">
      <c r="D38" s="51" t="s">
        <v>193</v>
      </c>
      <c r="E38" s="51" t="s">
        <v>165</v>
      </c>
      <c r="F38" s="51" t="s">
        <v>70</v>
      </c>
      <c r="G38" s="51" t="s">
        <v>71</v>
      </c>
      <c r="H38" s="47"/>
      <c r="I38"/>
      <c r="J38" s="45">
        <v>4</v>
      </c>
      <c r="K38" s="46">
        <f>Sizes!M39</f>
        <v>0</v>
      </c>
      <c r="L38" s="46">
        <f>Sizes!N39</f>
        <v>0</v>
      </c>
      <c r="M38" s="46">
        <f>Sizes!O39</f>
        <v>0</v>
      </c>
      <c r="N38" s="47"/>
    </row>
    <row r="39" spans="4:14" ht="15.75" customHeight="1">
      <c r="D39" s="45">
        <v>1</v>
      </c>
      <c r="E39" s="46">
        <f>Sizes!M22</f>
        <v>0</v>
      </c>
      <c r="F39" s="46">
        <f>Sizes!N22</f>
        <v>0</v>
      </c>
      <c r="G39" s="46">
        <f>Sizes!O22</f>
        <v>0</v>
      </c>
      <c r="H39" s="47"/>
      <c r="I39"/>
      <c r="J39" s="45">
        <v>5</v>
      </c>
      <c r="K39" s="46">
        <f>Sizes!M40</f>
        <v>0</v>
      </c>
      <c r="L39" s="46">
        <f>Sizes!N40</f>
        <v>0</v>
      </c>
      <c r="M39" s="46">
        <f>Sizes!O40</f>
        <v>0</v>
      </c>
      <c r="N39" s="47"/>
    </row>
    <row r="40" spans="4:14" ht="15.75" customHeight="1">
      <c r="D40" s="45">
        <v>2</v>
      </c>
      <c r="E40" s="46">
        <f>Sizes!M23</f>
        <v>0</v>
      </c>
      <c r="F40" s="46">
        <f>Sizes!N23</f>
        <v>0</v>
      </c>
      <c r="G40" s="46">
        <f>Sizes!O23</f>
        <v>0</v>
      </c>
      <c r="H40" s="47"/>
      <c r="J40" s="45">
        <v>6</v>
      </c>
      <c r="K40" s="46">
        <f>Sizes!M41</f>
        <v>0</v>
      </c>
      <c r="L40" s="46">
        <f>Sizes!N41</f>
        <v>0</v>
      </c>
      <c r="M40" s="46">
        <f>Sizes!O41</f>
        <v>0</v>
      </c>
      <c r="N40" s="47"/>
    </row>
    <row r="41" spans="4:14" ht="15.75" customHeight="1">
      <c r="D41" s="45">
        <v>3</v>
      </c>
      <c r="E41" s="46">
        <f>Sizes!M24</f>
        <v>0</v>
      </c>
      <c r="F41" s="46">
        <f>Sizes!N24</f>
        <v>0</v>
      </c>
      <c r="G41" s="46">
        <f>Sizes!O24</f>
        <v>0</v>
      </c>
      <c r="H41" s="47"/>
      <c r="J41" s="45">
        <v>7</v>
      </c>
      <c r="K41" s="46">
        <f>Sizes!M42</f>
        <v>0</v>
      </c>
      <c r="L41" s="46">
        <f>Sizes!N42</f>
        <v>0</v>
      </c>
      <c r="M41" s="46">
        <f>Sizes!O42</f>
        <v>0</v>
      </c>
      <c r="N41" s="47"/>
    </row>
    <row r="42" spans="4:13" ht="15.75" customHeight="1">
      <c r="D42" s="45">
        <v>4</v>
      </c>
      <c r="E42" s="46">
        <f>Sizes!M25</f>
        <v>0</v>
      </c>
      <c r="F42" s="46">
        <f>Sizes!N25</f>
        <v>0</v>
      </c>
      <c r="G42" s="46">
        <f>Sizes!O25</f>
        <v>0</v>
      </c>
      <c r="H42" s="47"/>
      <c r="J42" s="45">
        <v>8</v>
      </c>
      <c r="K42" s="46">
        <f>Sizes!M43</f>
        <v>0</v>
      </c>
      <c r="L42" s="46">
        <f>Sizes!N43</f>
        <v>0</v>
      </c>
      <c r="M42" s="46">
        <f>Sizes!O43</f>
        <v>0</v>
      </c>
    </row>
    <row r="43" spans="4:15" ht="14.25" customHeight="1">
      <c r="D43" s="45">
        <v>5</v>
      </c>
      <c r="E43" s="46">
        <f>Sizes!M26</f>
        <v>0</v>
      </c>
      <c r="F43" s="46">
        <f>Sizes!N26</f>
        <v>0</v>
      </c>
      <c r="G43" s="46">
        <f>Sizes!O26</f>
        <v>0</v>
      </c>
      <c r="H43" s="47"/>
      <c r="J43" s="45">
        <v>9</v>
      </c>
      <c r="K43" s="46">
        <f>Sizes!M44</f>
        <v>0</v>
      </c>
      <c r="L43" s="46">
        <f>Sizes!N44</f>
        <v>0</v>
      </c>
      <c r="M43" s="46">
        <f>Sizes!O44</f>
        <v>0</v>
      </c>
      <c r="N43" s="44"/>
      <c r="O43" s="44"/>
    </row>
    <row r="44" spans="4:14" ht="15.75" customHeight="1">
      <c r="D44" s="45">
        <v>6</v>
      </c>
      <c r="E44" s="46">
        <f>Sizes!M27</f>
        <v>0</v>
      </c>
      <c r="F44" s="46">
        <f>Sizes!N27</f>
        <v>0</v>
      </c>
      <c r="G44" s="46">
        <f>Sizes!O27</f>
        <v>0</v>
      </c>
      <c r="H44" s="47"/>
      <c r="J44" s="45">
        <v>10</v>
      </c>
      <c r="K44" s="46">
        <f>Sizes!M45</f>
        <v>0</v>
      </c>
      <c r="L44" s="46">
        <f>Sizes!N45</f>
        <v>0</v>
      </c>
      <c r="M44" s="46">
        <f>Sizes!O45</f>
        <v>0</v>
      </c>
      <c r="N44" s="47"/>
    </row>
    <row r="45" spans="4:14" ht="15.75" customHeight="1" thickBot="1">
      <c r="D45" s="45">
        <v>7</v>
      </c>
      <c r="E45" s="46">
        <f>Sizes!M28</f>
        <v>0</v>
      </c>
      <c r="F45" s="46">
        <f>Sizes!N28</f>
        <v>0</v>
      </c>
      <c r="G45" s="46">
        <f>Sizes!O28</f>
        <v>0</v>
      </c>
      <c r="H45" s="47"/>
      <c r="N45" s="47"/>
    </row>
    <row r="46" spans="4:14" ht="15.75" customHeight="1">
      <c r="D46" s="45">
        <v>8</v>
      </c>
      <c r="E46" s="46">
        <f>Sizes!M29</f>
        <v>0</v>
      </c>
      <c r="F46" s="46">
        <f>Sizes!N29</f>
        <v>0</v>
      </c>
      <c r="G46" s="46">
        <f>Sizes!O29</f>
        <v>0</v>
      </c>
      <c r="H46" s="47"/>
      <c r="K46" s="609" t="s">
        <v>166</v>
      </c>
      <c r="L46" s="610"/>
      <c r="M46" s="611"/>
      <c r="N46" s="47"/>
    </row>
    <row r="47" spans="4:14" ht="15.75" customHeight="1">
      <c r="D47" s="45">
        <v>9</v>
      </c>
      <c r="E47" s="46">
        <f>Sizes!M30</f>
        <v>0</v>
      </c>
      <c r="F47" s="46">
        <f>Sizes!N30</f>
        <v>0</v>
      </c>
      <c r="G47" s="46">
        <f>Sizes!O30</f>
        <v>0</v>
      </c>
      <c r="H47" s="47"/>
      <c r="K47" s="612" t="s">
        <v>167</v>
      </c>
      <c r="L47" s="613"/>
      <c r="M47" s="161">
        <f>'ORDER FORM'!Q60</f>
        <v>0</v>
      </c>
      <c r="N47" s="47"/>
    </row>
    <row r="48" spans="4:14" ht="15.75" customHeight="1">
      <c r="D48" s="45">
        <v>10</v>
      </c>
      <c r="E48" s="46">
        <f>Sizes!M31</f>
        <v>0</v>
      </c>
      <c r="F48" s="46">
        <f>Sizes!N31</f>
        <v>0</v>
      </c>
      <c r="G48" s="46">
        <f>Sizes!O31</f>
        <v>0</v>
      </c>
      <c r="H48" s="47"/>
      <c r="K48" s="603" t="s">
        <v>168</v>
      </c>
      <c r="L48" s="604"/>
      <c r="M48" s="161">
        <f>'ORDER FORM'!Q61</f>
        <v>0</v>
      </c>
      <c r="N48" s="47"/>
    </row>
    <row r="49" spans="8:14" ht="15.75" customHeight="1">
      <c r="H49" s="47"/>
      <c r="K49" s="603" t="s">
        <v>155</v>
      </c>
      <c r="L49" s="604"/>
      <c r="M49" s="161">
        <f>'ORDER FORM'!Q62</f>
        <v>0</v>
      </c>
      <c r="N49" s="47"/>
    </row>
    <row r="50" spans="8:14" ht="15.75" customHeight="1">
      <c r="H50" s="47"/>
      <c r="K50" s="603" t="s">
        <v>262</v>
      </c>
      <c r="L50" s="604"/>
      <c r="M50" s="161">
        <f>'ORDER FORM'!Q63</f>
        <v>0</v>
      </c>
      <c r="N50" s="47"/>
    </row>
    <row r="51" spans="8:14" ht="15.75" customHeight="1">
      <c r="H51" s="47"/>
      <c r="K51" s="162" t="s">
        <v>263</v>
      </c>
      <c r="L51" s="163"/>
      <c r="M51" s="161">
        <f>'ORDER FORM'!Q64</f>
        <v>0</v>
      </c>
      <c r="N51" s="47"/>
    </row>
    <row r="52" spans="8:14" ht="15.75" customHeight="1" thickBot="1">
      <c r="H52" s="47"/>
      <c r="J52"/>
      <c r="K52" s="605" t="s">
        <v>156</v>
      </c>
      <c r="L52" s="606"/>
      <c r="M52" s="164">
        <f>'ORDER FORM'!Q65</f>
        <v>0</v>
      </c>
      <c r="N52" s="47"/>
    </row>
    <row r="53" spans="4:14" ht="15.75" customHeight="1" thickBot="1">
      <c r="D53"/>
      <c r="E53"/>
      <c r="F53"/>
      <c r="G53"/>
      <c r="H53" s="47"/>
      <c r="J53"/>
      <c r="K53" s="607" t="s">
        <v>169</v>
      </c>
      <c r="L53" s="608"/>
      <c r="M53" s="165">
        <f>M47+M48+M49+M50+M51+M52</f>
        <v>0</v>
      </c>
      <c r="N53" s="47"/>
    </row>
    <row r="54" spans="4:14" ht="15.75" customHeight="1">
      <c r="D54"/>
      <c r="E54"/>
      <c r="F54"/>
      <c r="G54"/>
      <c r="H54" s="47"/>
      <c r="J54"/>
      <c r="K54"/>
      <c r="L54"/>
      <c r="M54"/>
      <c r="N54" s="49"/>
    </row>
    <row r="55" spans="3:14" ht="15.75" customHeight="1">
      <c r="C55"/>
      <c r="D55"/>
      <c r="E55"/>
      <c r="F55"/>
      <c r="G55"/>
      <c r="H55"/>
      <c r="J55"/>
      <c r="K55"/>
      <c r="L55"/>
      <c r="M55"/>
      <c r="N55" s="47"/>
    </row>
    <row r="56" spans="3:10" ht="17.25" customHeight="1">
      <c r="C56"/>
      <c r="D56"/>
      <c r="E56"/>
      <c r="F56"/>
      <c r="G56"/>
      <c r="H56"/>
      <c r="J56"/>
    </row>
    <row r="57" spans="3:10" ht="15.75" customHeight="1">
      <c r="C57"/>
      <c r="D57" s="48"/>
      <c r="E57" s="55"/>
      <c r="F57" s="55"/>
      <c r="G57" s="55"/>
      <c r="H57"/>
      <c r="J57" s="48"/>
    </row>
    <row r="58" spans="3:10" ht="15.75" customHeight="1">
      <c r="C58"/>
      <c r="D58" s="48"/>
      <c r="E58" s="55"/>
      <c r="F58" s="55"/>
      <c r="G58" s="55"/>
      <c r="H58"/>
      <c r="J58" s="48"/>
    </row>
    <row r="59" spans="4:8" ht="15.75" customHeight="1">
      <c r="D59" s="48"/>
      <c r="E59" s="55"/>
      <c r="F59" s="55"/>
      <c r="G59" s="55"/>
      <c r="H59" s="47"/>
    </row>
    <row r="60" ht="15.75" customHeight="1">
      <c r="H60" s="47"/>
    </row>
    <row r="61" ht="15.75" customHeight="1">
      <c r="H61" s="47"/>
    </row>
    <row r="65" spans="11:13" ht="15.75" customHeight="1">
      <c r="K65" s="58"/>
      <c r="L65" s="58"/>
      <c r="M65" s="57"/>
    </row>
    <row r="66" spans="11:13" ht="15.75" customHeight="1">
      <c r="K66" s="56"/>
      <c r="L66" s="56"/>
      <c r="M66" s="57"/>
    </row>
  </sheetData>
  <sheetProtection password="CA8A" sheet="1" objects="1" scenarios="1"/>
  <mergeCells count="24">
    <mergeCell ref="D37:G37"/>
    <mergeCell ref="J33:M33"/>
    <mergeCell ref="K49:L49"/>
    <mergeCell ref="K52:L52"/>
    <mergeCell ref="K53:L53"/>
    <mergeCell ref="K46:M46"/>
    <mergeCell ref="K47:L47"/>
    <mergeCell ref="K48:L48"/>
    <mergeCell ref="K50:L50"/>
    <mergeCell ref="J8:K8"/>
    <mergeCell ref="D5:E5"/>
    <mergeCell ref="D25:G25"/>
    <mergeCell ref="D8:E8"/>
    <mergeCell ref="F1:G1"/>
    <mergeCell ref="F6:G6"/>
    <mergeCell ref="L6:M6"/>
    <mergeCell ref="F5:G5"/>
    <mergeCell ref="F4:G4"/>
    <mergeCell ref="A2:B3"/>
    <mergeCell ref="A4:B4"/>
    <mergeCell ref="F2:G2"/>
    <mergeCell ref="F3:G3"/>
    <mergeCell ref="J5:K5"/>
    <mergeCell ref="L5:M5"/>
  </mergeCells>
  <printOptions/>
  <pageMargins left="0.5" right="0.5" top="0.6000000000000001" bottom="0.6000000000000001" header="0" footer="0"/>
  <pageSetup fitToHeight="1" fitToWidth="1" horizontalDpi="600" verticalDpi="600" orientation="portrait" scale="76"/>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37"/>
  <sheetViews>
    <sheetView workbookViewId="0" topLeftCell="A1">
      <selection activeCell="L8" sqref="L8"/>
    </sheetView>
  </sheetViews>
  <sheetFormatPr defaultColWidth="11.57421875" defaultRowHeight="12.75"/>
  <cols>
    <col min="1" max="1" width="4.140625" style="0" customWidth="1"/>
    <col min="2" max="2" width="6.28125" style="0" customWidth="1"/>
    <col min="3" max="3" width="7.28125" style="0" customWidth="1"/>
    <col min="4" max="4" width="5.8515625" style="246" customWidth="1"/>
    <col min="5" max="5" width="8.00390625" style="246" customWidth="1"/>
    <col min="6" max="6" width="6.421875" style="107" customWidth="1"/>
    <col min="7" max="7" width="6.8515625" style="0" customWidth="1"/>
    <col min="8" max="8" width="2.7109375" style="0" customWidth="1"/>
    <col min="9" max="10" width="6.8515625" style="0" customWidth="1"/>
    <col min="11" max="11" width="3.7109375" style="0" customWidth="1"/>
    <col min="12" max="12" width="6.8515625" style="0" customWidth="1"/>
    <col min="13" max="13" width="7.28125" style="0" customWidth="1"/>
    <col min="14" max="14" width="3.7109375" style="0" customWidth="1"/>
    <col min="15" max="16" width="7.28125" style="0" customWidth="1"/>
  </cols>
  <sheetData>
    <row r="1" spans="1:13" ht="30" customHeight="1">
      <c r="A1" s="615" t="s">
        <v>313</v>
      </c>
      <c r="B1" s="615"/>
      <c r="C1" s="615"/>
      <c r="D1" s="615"/>
      <c r="E1" s="615"/>
      <c r="F1" s="615"/>
      <c r="G1" s="615"/>
      <c r="H1" s="615"/>
      <c r="I1" s="615"/>
      <c r="J1" s="615"/>
      <c r="K1" s="615"/>
      <c r="L1" s="615"/>
      <c r="M1" s="615"/>
    </row>
    <row r="3" spans="2:16" ht="12.75">
      <c r="B3" s="616" t="s">
        <v>338</v>
      </c>
      <c r="C3" s="616"/>
      <c r="D3" s="616" t="s">
        <v>340</v>
      </c>
      <c r="E3" s="616"/>
      <c r="I3" s="614" t="s">
        <v>86</v>
      </c>
      <c r="J3" s="585"/>
      <c r="L3" s="370" t="s">
        <v>341</v>
      </c>
      <c r="M3" s="370"/>
      <c r="O3" s="614" t="s">
        <v>87</v>
      </c>
      <c r="P3" s="585"/>
    </row>
    <row r="4" spans="3:16" ht="23" customHeight="1">
      <c r="C4" s="245" t="s">
        <v>339</v>
      </c>
      <c r="D4" s="245"/>
      <c r="E4" s="245" t="s">
        <v>339</v>
      </c>
      <c r="F4" s="101" t="s">
        <v>206</v>
      </c>
      <c r="G4" s="101" t="s">
        <v>284</v>
      </c>
      <c r="H4" s="16"/>
      <c r="I4" s="101" t="s">
        <v>285</v>
      </c>
      <c r="J4" s="101" t="s">
        <v>283</v>
      </c>
      <c r="K4" s="16"/>
      <c r="L4" s="101" t="s">
        <v>131</v>
      </c>
      <c r="M4" s="101" t="s">
        <v>236</v>
      </c>
      <c r="O4" s="101" t="s">
        <v>285</v>
      </c>
      <c r="P4" s="101" t="s">
        <v>236</v>
      </c>
    </row>
    <row r="5" spans="1:16" ht="12.75">
      <c r="A5" s="491" t="s">
        <v>322</v>
      </c>
      <c r="B5" s="140" t="s">
        <v>333</v>
      </c>
      <c r="C5" t="s">
        <v>134</v>
      </c>
      <c r="D5" s="246" t="s">
        <v>323</v>
      </c>
      <c r="E5" s="246" t="s">
        <v>337</v>
      </c>
      <c r="F5" s="107">
        <v>-3</v>
      </c>
      <c r="G5" s="134">
        <v>-3</v>
      </c>
      <c r="H5" s="102"/>
      <c r="I5" s="102">
        <v>122</v>
      </c>
      <c r="J5" s="102">
        <v>122</v>
      </c>
      <c r="K5" s="102"/>
      <c r="L5" s="102">
        <v>90</v>
      </c>
      <c r="M5" s="102">
        <v>90</v>
      </c>
      <c r="O5" s="102">
        <v>122</v>
      </c>
      <c r="P5" s="102">
        <v>122</v>
      </c>
    </row>
    <row r="6" spans="1:16" ht="12.75">
      <c r="A6" s="491"/>
      <c r="B6" s="140" t="s">
        <v>208</v>
      </c>
      <c r="C6" t="s">
        <v>65</v>
      </c>
      <c r="D6" s="246" t="s">
        <v>323</v>
      </c>
      <c r="E6" s="246" t="s">
        <v>337</v>
      </c>
      <c r="F6" s="134">
        <v>-3</v>
      </c>
      <c r="G6" s="134">
        <v>-3</v>
      </c>
      <c r="H6" s="102"/>
      <c r="I6" s="102">
        <v>90</v>
      </c>
      <c r="J6" s="102">
        <v>90</v>
      </c>
      <c r="K6" s="102"/>
      <c r="L6" s="102">
        <v>90</v>
      </c>
      <c r="M6" s="102">
        <v>90</v>
      </c>
      <c r="O6" s="102">
        <v>90</v>
      </c>
      <c r="P6" s="102">
        <v>90</v>
      </c>
    </row>
    <row r="7" spans="1:16" ht="12.75">
      <c r="A7" s="491"/>
      <c r="B7" s="140" t="s">
        <v>210</v>
      </c>
      <c r="C7" s="246" t="s">
        <v>324</v>
      </c>
      <c r="D7" s="246" t="s">
        <v>335</v>
      </c>
      <c r="E7" s="246" t="s">
        <v>337</v>
      </c>
      <c r="F7" s="134">
        <v>-3</v>
      </c>
      <c r="G7" s="134">
        <v>-3</v>
      </c>
      <c r="H7" s="102"/>
      <c r="I7" s="102">
        <v>90</v>
      </c>
      <c r="J7" s="102">
        <v>90</v>
      </c>
      <c r="K7" s="102"/>
      <c r="L7" s="102">
        <v>90</v>
      </c>
      <c r="M7" s="102">
        <v>90</v>
      </c>
      <c r="O7" s="102">
        <v>90</v>
      </c>
      <c r="P7" s="102">
        <v>90</v>
      </c>
    </row>
    <row r="8" spans="1:16" ht="12.75">
      <c r="A8" s="491"/>
      <c r="B8" s="140" t="s">
        <v>212</v>
      </c>
      <c r="C8" s="246" t="s">
        <v>325</v>
      </c>
      <c r="D8" s="246" t="s">
        <v>308</v>
      </c>
      <c r="E8" s="246" t="s">
        <v>394</v>
      </c>
      <c r="F8" s="134">
        <v>-3</v>
      </c>
      <c r="G8" s="134">
        <v>-3</v>
      </c>
      <c r="H8" s="102"/>
      <c r="I8" s="102">
        <v>103</v>
      </c>
      <c r="J8" s="102">
        <v>103</v>
      </c>
      <c r="K8" s="102"/>
      <c r="L8" s="102">
        <v>78</v>
      </c>
      <c r="M8" s="102">
        <v>78</v>
      </c>
      <c r="O8" s="102">
        <v>103</v>
      </c>
      <c r="P8" s="102">
        <v>103</v>
      </c>
    </row>
    <row r="9" spans="1:16" ht="12.75">
      <c r="A9" s="491"/>
      <c r="B9" s="140" t="s">
        <v>214</v>
      </c>
      <c r="C9" t="s">
        <v>65</v>
      </c>
      <c r="D9" s="246" t="s">
        <v>309</v>
      </c>
      <c r="E9" s="246" t="s">
        <v>337</v>
      </c>
      <c r="F9" s="134">
        <v>-3</v>
      </c>
      <c r="G9" s="134">
        <v>-3</v>
      </c>
      <c r="H9" s="102"/>
      <c r="I9" s="102">
        <v>90</v>
      </c>
      <c r="J9" s="102">
        <v>90</v>
      </c>
      <c r="K9" s="102"/>
      <c r="L9" s="102">
        <v>90</v>
      </c>
      <c r="M9" s="102">
        <v>90</v>
      </c>
      <c r="O9" s="102">
        <v>90</v>
      </c>
      <c r="P9" s="102">
        <v>90</v>
      </c>
    </row>
    <row r="10" spans="1:16" ht="12.75">
      <c r="A10" s="491"/>
      <c r="B10" s="140" t="s">
        <v>216</v>
      </c>
      <c r="C10" s="246" t="s">
        <v>326</v>
      </c>
      <c r="D10" s="246" t="s">
        <v>323</v>
      </c>
      <c r="E10" s="246" t="s">
        <v>337</v>
      </c>
      <c r="F10" s="134">
        <v>-3</v>
      </c>
      <c r="G10" s="134">
        <v>-3</v>
      </c>
      <c r="H10" s="102"/>
      <c r="I10" s="102">
        <v>122</v>
      </c>
      <c r="J10" s="102">
        <v>122</v>
      </c>
      <c r="K10" s="102"/>
      <c r="L10" s="102">
        <v>90</v>
      </c>
      <c r="M10" s="102">
        <v>90</v>
      </c>
      <c r="O10" s="102">
        <v>122</v>
      </c>
      <c r="P10" s="102">
        <v>122</v>
      </c>
    </row>
    <row r="11" spans="1:16" ht="12.75">
      <c r="A11" s="491"/>
      <c r="B11" s="140" t="s">
        <v>502</v>
      </c>
      <c r="C11" s="246" t="s">
        <v>324</v>
      </c>
      <c r="D11" s="246" t="s">
        <v>336</v>
      </c>
      <c r="E11" s="246" t="s">
        <v>337</v>
      </c>
      <c r="F11" s="134">
        <v>-3</v>
      </c>
      <c r="G11" s="134">
        <v>-3</v>
      </c>
      <c r="H11" s="102"/>
      <c r="I11" s="102">
        <v>90</v>
      </c>
      <c r="J11" s="102">
        <v>90</v>
      </c>
      <c r="K11" s="102"/>
      <c r="L11" s="102">
        <v>90</v>
      </c>
      <c r="M11" s="102">
        <v>90</v>
      </c>
      <c r="O11" s="102">
        <v>90</v>
      </c>
      <c r="P11" s="102">
        <v>90</v>
      </c>
    </row>
    <row r="12" spans="1:16" ht="12.75">
      <c r="A12" s="491"/>
      <c r="B12" s="140" t="s">
        <v>364</v>
      </c>
      <c r="C12" t="s">
        <v>65</v>
      </c>
      <c r="D12" s="246" t="s">
        <v>309</v>
      </c>
      <c r="E12" s="246" t="s">
        <v>337</v>
      </c>
      <c r="F12" s="134">
        <v>-3</v>
      </c>
      <c r="G12" s="134">
        <v>-3</v>
      </c>
      <c r="H12" s="102"/>
      <c r="I12" s="102">
        <v>90</v>
      </c>
      <c r="J12" s="102">
        <v>90</v>
      </c>
      <c r="K12" s="102"/>
      <c r="L12" s="102">
        <v>90</v>
      </c>
      <c r="M12" s="102">
        <v>90</v>
      </c>
      <c r="O12" s="102">
        <v>90</v>
      </c>
      <c r="P12" s="102">
        <v>90</v>
      </c>
    </row>
    <row r="13" ht="12.75">
      <c r="A13" s="266"/>
    </row>
    <row r="14" spans="1:16" ht="12.75">
      <c r="A14" s="266"/>
      <c r="B14" s="240" t="s">
        <v>237</v>
      </c>
      <c r="C14" s="240"/>
      <c r="D14" s="240"/>
      <c r="E14" s="240"/>
      <c r="F14" s="109" t="e">
        <f>INDEX(F5:F12,c.series)</f>
        <v>#VALUE!</v>
      </c>
      <c r="G14" s="90" t="e">
        <f>INDEX(G5:G12,c.series)</f>
        <v>#VALUE!</v>
      </c>
      <c r="I14" s="90" t="e">
        <f>INDEX(I5:I12,c.series)</f>
        <v>#VALUE!</v>
      </c>
      <c r="J14" s="90" t="e">
        <f>INDEX(J5:J12,c.series)</f>
        <v>#VALUE!</v>
      </c>
      <c r="L14" s="90" t="e">
        <f>INDEX(L5:L12,c.series)</f>
        <v>#VALUE!</v>
      </c>
      <c r="M14" s="90" t="e">
        <f>INDEX(M5:M12,c.series)</f>
        <v>#VALUE!</v>
      </c>
      <c r="O14" s="90" t="e">
        <f>INDEX(O5:O12,c.series)</f>
        <v>#VALUE!</v>
      </c>
      <c r="P14" s="90" t="e">
        <f>INDEX(P5:P12,c.series)</f>
        <v>#VALUE!</v>
      </c>
    </row>
    <row r="15" spans="1:16" ht="12.75">
      <c r="A15" s="266"/>
      <c r="D15" s="240"/>
      <c r="E15" s="240"/>
      <c r="F15" s="240"/>
      <c r="I15" s="190"/>
      <c r="J15" s="190"/>
      <c r="L15" s="190"/>
      <c r="M15" s="190"/>
      <c r="O15" s="190"/>
      <c r="P15" s="190"/>
    </row>
    <row r="16" spans="1:16" ht="12.75">
      <c r="A16" s="266"/>
      <c r="B16" s="183" t="s">
        <v>90</v>
      </c>
      <c r="C16" s="240">
        <f>s.series</f>
        <v>0</v>
      </c>
      <c r="D16" s="269"/>
      <c r="E16" s="269"/>
      <c r="F16" s="189"/>
      <c r="G16" s="190"/>
      <c r="H16" s="190"/>
      <c r="I16" s="190"/>
      <c r="J16" s="190"/>
      <c r="L16" s="190"/>
      <c r="M16" s="190"/>
      <c r="O16" s="190"/>
      <c r="P16" s="190"/>
    </row>
    <row r="17" spans="1:16" ht="12.75">
      <c r="A17" s="266"/>
      <c r="C17" s="108"/>
      <c r="L17" s="190"/>
      <c r="M17" s="190"/>
      <c r="O17" s="190"/>
      <c r="P17" s="190"/>
    </row>
    <row r="18" spans="1:16" ht="12.75">
      <c r="A18" s="266"/>
      <c r="B18" s="246" t="s">
        <v>342</v>
      </c>
      <c r="C18" t="e">
        <f>INDEX(D5:D12,c.series)</f>
        <v>#VALUE!</v>
      </c>
      <c r="D18" s="269"/>
      <c r="E18" s="269"/>
      <c r="F18" s="189"/>
      <c r="G18" s="190"/>
      <c r="H18" s="190"/>
      <c r="I18" s="190"/>
      <c r="J18" s="190"/>
      <c r="K18" s="190"/>
      <c r="L18" s="190"/>
      <c r="M18" s="190"/>
      <c r="O18" s="190"/>
      <c r="P18" s="190"/>
    </row>
    <row r="19" spans="1:16" ht="12.75">
      <c r="A19" s="266"/>
      <c r="C19" s="188"/>
      <c r="O19" s="190"/>
      <c r="P19" s="190"/>
    </row>
    <row r="20" spans="1:16" ht="12.75">
      <c r="A20" s="266"/>
      <c r="B20" t="s">
        <v>91</v>
      </c>
      <c r="C20">
        <f>C16</f>
        <v>0</v>
      </c>
      <c r="D20" s="269"/>
      <c r="E20" s="269"/>
      <c r="F20" s="189"/>
      <c r="G20" s="190"/>
      <c r="H20" s="190"/>
      <c r="I20" s="190"/>
      <c r="J20" s="190"/>
      <c r="K20" s="190"/>
      <c r="L20" s="190"/>
      <c r="M20" s="190"/>
      <c r="N20" s="190"/>
      <c r="O20" s="190"/>
      <c r="P20" s="190"/>
    </row>
    <row r="21" spans="1:5" ht="12.75">
      <c r="A21" s="266"/>
      <c r="C21" s="188"/>
      <c r="D21" s="244"/>
      <c r="E21" s="244"/>
    </row>
    <row r="22" ht="12.75">
      <c r="A22" s="266"/>
    </row>
    <row r="23" ht="12.75">
      <c r="A23" s="266"/>
    </row>
    <row r="24" ht="12.75">
      <c r="A24" s="266"/>
    </row>
    <row r="25" ht="12.75">
      <c r="A25" s="266"/>
    </row>
    <row r="26" ht="12.75">
      <c r="A26" s="266"/>
    </row>
    <row r="27" ht="12.75">
      <c r="A27" s="266"/>
    </row>
    <row r="28" ht="12.75">
      <c r="A28" s="266"/>
    </row>
    <row r="29" ht="12.75">
      <c r="A29" s="266"/>
    </row>
    <row r="30" ht="12.75">
      <c r="A30" s="266"/>
    </row>
    <row r="31" ht="12.75">
      <c r="A31" s="266"/>
    </row>
    <row r="32" ht="12.75">
      <c r="A32" s="266"/>
    </row>
    <row r="33" ht="12.75">
      <c r="A33" s="266"/>
    </row>
    <row r="34" ht="12.75">
      <c r="A34" s="266"/>
    </row>
    <row r="35" ht="12.75">
      <c r="A35" s="266"/>
    </row>
    <row r="36" ht="12.75">
      <c r="A36" s="266"/>
    </row>
    <row r="37" ht="12.75">
      <c r="A37" s="266"/>
    </row>
  </sheetData>
  <sheetProtection password="CA8A" sheet="1" objects="1" scenarios="1"/>
  <mergeCells count="7">
    <mergeCell ref="O3:P3"/>
    <mergeCell ref="A1:M1"/>
    <mergeCell ref="L3:M3"/>
    <mergeCell ref="I3:J3"/>
    <mergeCell ref="A5:A12"/>
    <mergeCell ref="B3:C3"/>
    <mergeCell ref="D3:E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Z97"/>
  <sheetViews>
    <sheetView showGridLines="0" showRowColHeaders="0" view="pageLayout" zoomScale="50" zoomScaleSheetLayoutView="75" zoomScalePageLayoutView="50" workbookViewId="0" topLeftCell="A1">
      <selection activeCell="M84" sqref="M84"/>
    </sheetView>
  </sheetViews>
  <sheetFormatPr defaultColWidth="9.140625" defaultRowHeight="21" customHeight="1"/>
  <cols>
    <col min="1" max="1" width="15.7109375" style="8" customWidth="1"/>
    <col min="2" max="2" width="10.421875" style="8" customWidth="1"/>
    <col min="3" max="3" width="5.7109375" style="8" customWidth="1"/>
    <col min="4" max="4" width="11.28125" style="8" customWidth="1"/>
    <col min="5" max="5" width="14.28125" style="8" customWidth="1"/>
    <col min="6" max="6" width="5.7109375" style="8" customWidth="1"/>
    <col min="7" max="7" width="11.28125" style="8" customWidth="1"/>
    <col min="8" max="8" width="14.28125" style="8" customWidth="1"/>
    <col min="9" max="9" width="15.7109375" style="8" customWidth="1"/>
    <col min="10" max="10" width="15.421875" style="8" hidden="1" customWidth="1"/>
    <col min="11" max="11" width="13.140625" style="8" hidden="1" customWidth="1"/>
    <col min="12" max="12" width="13.00390625" style="8" customWidth="1"/>
    <col min="13" max="13" width="15.7109375" style="8" customWidth="1"/>
    <col min="14" max="14" width="10.7109375" style="25" customWidth="1"/>
    <col min="15" max="15" width="6.421875" style="25" customWidth="1"/>
    <col min="16" max="16" width="11.28125" style="8" customWidth="1"/>
    <col min="17" max="18" width="14.28125" style="8" customWidth="1"/>
    <col min="19" max="19" width="12.140625" style="8" hidden="1" customWidth="1"/>
    <col min="20" max="20" width="11.8515625" style="8" customWidth="1"/>
    <col min="21" max="21" width="13.140625" style="8" customWidth="1"/>
    <col min="22" max="24" width="35.7109375" style="8" customWidth="1"/>
    <col min="25" max="16384" width="9.140625" style="8" customWidth="1"/>
  </cols>
  <sheetData>
    <row r="1" spans="1:18" ht="21" customHeight="1">
      <c r="A1" s="9" t="s">
        <v>170</v>
      </c>
      <c r="B1" s="617" t="str">
        <f>'ORDER FORM'!D7</f>
        <v>Cabinetmart Ic.</v>
      </c>
      <c r="C1" s="325"/>
      <c r="D1" s="325"/>
      <c r="E1" s="33"/>
      <c r="F1" s="32"/>
      <c r="N1" s="32"/>
      <c r="O1" s="32"/>
      <c r="P1" s="619" t="s">
        <v>171</v>
      </c>
      <c r="Q1" s="620"/>
      <c r="R1" s="168">
        <f>'ORDER FORM'!E4</f>
        <v>0</v>
      </c>
    </row>
    <row r="2" spans="1:18" ht="21" customHeight="1">
      <c r="A2" s="9" t="s">
        <v>172</v>
      </c>
      <c r="B2" s="618">
        <f>'ORDER FORM'!D8</f>
        <v>0</v>
      </c>
      <c r="C2" s="338"/>
      <c r="D2" s="338"/>
      <c r="E2" s="11"/>
      <c r="F2" s="32"/>
      <c r="G2"/>
      <c r="H2"/>
      <c r="I2"/>
      <c r="J2"/>
      <c r="K2"/>
      <c r="L2"/>
      <c r="M2"/>
      <c r="N2" s="32"/>
      <c r="O2" s="32"/>
      <c r="P2" s="621" t="s">
        <v>232</v>
      </c>
      <c r="Q2" s="622"/>
      <c r="R2" s="476"/>
    </row>
    <row r="3" spans="1:18" ht="21" customHeight="1">
      <c r="A3" s="247" t="s">
        <v>343</v>
      </c>
      <c r="B3" s="618">
        <f>'ORDER FORM'!D10</f>
        <v>0</v>
      </c>
      <c r="C3" s="338"/>
      <c r="D3" s="338"/>
      <c r="E3" s="11"/>
      <c r="F3" s="32"/>
      <c r="G3" s="191" t="s">
        <v>92</v>
      </c>
      <c r="H3" s="33" t="e">
        <f>'Cut Specs'!C18</f>
        <v>#VALUE!</v>
      </c>
      <c r="I3" s="191" t="s">
        <v>345</v>
      </c>
      <c r="K3" s="193" t="s">
        <v>93</v>
      </c>
      <c r="L3" s="33">
        <f>'Cut Specs'!C20</f>
        <v>0</v>
      </c>
      <c r="M3"/>
      <c r="N3" s="32"/>
      <c r="O3" s="32"/>
      <c r="P3" s="623">
        <f>'ORDER FORM'!Q8</f>
        <v>0</v>
      </c>
      <c r="Q3" s="325"/>
      <c r="R3" s="579"/>
    </row>
    <row r="4" spans="1:18" ht="21" customHeight="1">
      <c r="A4" s="9" t="s">
        <v>344</v>
      </c>
      <c r="B4" s="618">
        <f>'ORDER FORM'!J10</f>
        <v>0</v>
      </c>
      <c r="C4" s="338"/>
      <c r="D4" s="338"/>
      <c r="E4" s="338"/>
      <c r="F4" s="32"/>
      <c r="G4"/>
      <c r="H4"/>
      <c r="I4"/>
      <c r="J4"/>
      <c r="K4"/>
      <c r="L4"/>
      <c r="N4" s="32"/>
      <c r="O4" s="32"/>
      <c r="Q4" s="60"/>
      <c r="R4" s="22"/>
    </row>
    <row r="5" spans="1:15" ht="21" customHeight="1">
      <c r="A5" s="59"/>
      <c r="B5"/>
      <c r="C5"/>
      <c r="D5"/>
      <c r="E5"/>
      <c r="F5" s="166"/>
      <c r="G5"/>
      <c r="H5"/>
      <c r="I5"/>
      <c r="J5"/>
      <c r="K5"/>
      <c r="L5"/>
      <c r="M5" s="184"/>
      <c r="N5" s="32"/>
      <c r="O5" s="61"/>
    </row>
    <row r="6" spans="1:15" ht="21" customHeight="1">
      <c r="A6" s="59"/>
      <c r="B6" s="166"/>
      <c r="C6" s="184"/>
      <c r="D6" s="184"/>
      <c r="E6" s="184"/>
      <c r="F6" s="166"/>
      <c r="G6"/>
      <c r="H6"/>
      <c r="I6"/>
      <c r="J6"/>
      <c r="K6"/>
      <c r="L6"/>
      <c r="M6" s="32"/>
      <c r="N6" s="32"/>
      <c r="O6" s="61"/>
    </row>
    <row r="7" spans="1:16" ht="18.75" customHeight="1">
      <c r="A7" s="9"/>
      <c r="B7" s="32"/>
      <c r="C7" s="32"/>
      <c r="D7" s="10"/>
      <c r="F7" s="32"/>
      <c r="G7" s="32"/>
      <c r="H7" s="32"/>
      <c r="I7" s="32"/>
      <c r="J7" s="32"/>
      <c r="K7" s="32"/>
      <c r="L7" s="32"/>
      <c r="M7" s="26"/>
      <c r="N7" s="32"/>
      <c r="O7" s="32"/>
      <c r="P7" s="32"/>
    </row>
    <row r="8" spans="2:26" s="105" customFormat="1" ht="39.75" customHeight="1">
      <c r="B8" s="103" t="s">
        <v>193</v>
      </c>
      <c r="C8" s="106"/>
      <c r="D8" s="103" t="s">
        <v>165</v>
      </c>
      <c r="E8" s="103" t="s">
        <v>78</v>
      </c>
      <c r="F8" s="106"/>
      <c r="G8" s="103" t="s">
        <v>165</v>
      </c>
      <c r="H8" s="103" t="s">
        <v>72</v>
      </c>
      <c r="I8"/>
      <c r="J8" s="104"/>
      <c r="K8" s="104"/>
      <c r="L8" s="104"/>
      <c r="N8" s="103" t="s">
        <v>193</v>
      </c>
      <c r="O8" s="103"/>
      <c r="P8" s="103" t="s">
        <v>165</v>
      </c>
      <c r="Q8" s="103" t="s">
        <v>73</v>
      </c>
      <c r="R8" s="103" t="s">
        <v>74</v>
      </c>
      <c r="X8"/>
      <c r="Y8"/>
      <c r="Z8"/>
    </row>
    <row r="9" spans="3:26" ht="21" customHeight="1">
      <c r="C9" s="10"/>
      <c r="D9" s="10"/>
      <c r="E9" s="10"/>
      <c r="F9" s="10"/>
      <c r="G9" s="10"/>
      <c r="H9" s="10"/>
      <c r="I9"/>
      <c r="J9" s="72" t="s">
        <v>265</v>
      </c>
      <c r="K9" s="71" t="s">
        <v>266</v>
      </c>
      <c r="L9" s="10"/>
      <c r="N9" s="26"/>
      <c r="O9" s="26"/>
      <c r="P9" s="12" t="s">
        <v>75</v>
      </c>
      <c r="Q9" s="11"/>
      <c r="R9" s="11"/>
      <c r="X9"/>
      <c r="Y9"/>
      <c r="Z9"/>
    </row>
    <row r="10" spans="1:19" ht="24.75" customHeight="1">
      <c r="A10" s="8" t="s">
        <v>81</v>
      </c>
      <c r="B10" s="29">
        <v>1</v>
      </c>
      <c r="C10" s="30"/>
      <c r="D10" s="13">
        <f>Sizes!C8*2</f>
        <v>0</v>
      </c>
      <c r="E10" s="13">
        <f>IF(D10=0,0,Sizes!E8-d.sl)</f>
        <v>0</v>
      </c>
      <c r="F10" s="30"/>
      <c r="G10" s="13">
        <f>D10</f>
        <v>0</v>
      </c>
      <c r="H10" s="13">
        <f>IF(D10=0,0,Sizes!D8-d.rl)</f>
        <v>0</v>
      </c>
      <c r="I10"/>
      <c r="J10" s="22">
        <f>D10*E10</f>
        <v>0</v>
      </c>
      <c r="K10" s="22">
        <f>G10*H10</f>
        <v>0</v>
      </c>
      <c r="L10" s="22"/>
      <c r="M10" s="8" t="s">
        <v>81</v>
      </c>
      <c r="N10" s="29">
        <v>1</v>
      </c>
      <c r="O10" s="64"/>
      <c r="P10" s="13">
        <f>Sizes!C8</f>
        <v>0</v>
      </c>
      <c r="Q10" s="13">
        <f>IF(D10=0,0,Sizes!D8-d.pw)</f>
        <v>0</v>
      </c>
      <c r="R10" s="13">
        <f>IF(D10=0,0,Sizes!E8-d.pl)</f>
        <v>0</v>
      </c>
      <c r="S10" s="70">
        <f>(((Q10*0.03937)*(R10*0.03937))*P10)/144</f>
        <v>0</v>
      </c>
    </row>
    <row r="11" spans="1:19" ht="24.75" customHeight="1">
      <c r="A11" s="62" t="s">
        <v>0</v>
      </c>
      <c r="B11" s="29">
        <v>2</v>
      </c>
      <c r="C11" s="15"/>
      <c r="D11" s="13">
        <f>Sizes!C9*2</f>
        <v>0</v>
      </c>
      <c r="E11" s="13">
        <f>IF(D11=0,0,Sizes!E9-d.sl)</f>
        <v>0</v>
      </c>
      <c r="F11" s="30"/>
      <c r="G11" s="13">
        <f aca="true" t="shared" si="0" ref="G11:G24">D11</f>
        <v>0</v>
      </c>
      <c r="H11" s="13">
        <f>IF(D11=0,0,Sizes!D9-d.rl)</f>
        <v>0</v>
      </c>
      <c r="I11"/>
      <c r="J11" s="22">
        <f aca="true" t="shared" si="1" ref="J11:J24">D11*E11</f>
        <v>0</v>
      </c>
      <c r="K11" s="22">
        <f aca="true" t="shared" si="2" ref="K11:K24">G11*H11</f>
        <v>0</v>
      </c>
      <c r="L11" s="22"/>
      <c r="M11" s="62" t="s">
        <v>0</v>
      </c>
      <c r="N11" s="29">
        <v>2</v>
      </c>
      <c r="O11" s="65"/>
      <c r="P11" s="13">
        <f>Sizes!C9</f>
        <v>0</v>
      </c>
      <c r="Q11" s="13">
        <f>IF(D11=0,0,Sizes!D9-d.pw)</f>
        <v>0</v>
      </c>
      <c r="R11" s="13">
        <f>IF(D11=0,0,Sizes!E9-d.pl)</f>
        <v>0</v>
      </c>
      <c r="S11" s="70">
        <f aca="true" t="shared" si="3" ref="S11:S24">(((Q11*0.03937)*(R11*0.03937))*P11)/144</f>
        <v>0</v>
      </c>
    </row>
    <row r="12" spans="1:19" ht="24.75" customHeight="1">
      <c r="A12" s="79"/>
      <c r="B12" s="29">
        <v>3</v>
      </c>
      <c r="C12" s="15"/>
      <c r="D12" s="13">
        <f>Sizes!C10*2</f>
        <v>0</v>
      </c>
      <c r="E12" s="13">
        <f>IF(D12=0,0,Sizes!E10-d.sl)</f>
        <v>0</v>
      </c>
      <c r="F12" s="30"/>
      <c r="G12" s="13">
        <f t="shared" si="0"/>
        <v>0</v>
      </c>
      <c r="H12" s="13">
        <f>IF(D12=0,0,Sizes!D10-d.rl)</f>
        <v>0</v>
      </c>
      <c r="I12"/>
      <c r="J12" s="22">
        <f t="shared" si="1"/>
        <v>0</v>
      </c>
      <c r="K12" s="22">
        <f t="shared" si="2"/>
        <v>0</v>
      </c>
      <c r="L12" s="22"/>
      <c r="M12" s="79"/>
      <c r="N12" s="29">
        <v>3</v>
      </c>
      <c r="O12" s="65"/>
      <c r="P12" s="13">
        <f>Sizes!C10</f>
        <v>0</v>
      </c>
      <c r="Q12" s="13">
        <f>IF(D12=0,0,Sizes!D10-d.pw)</f>
        <v>0</v>
      </c>
      <c r="R12" s="13">
        <f>IF(D12=0,0,Sizes!E10-d.pl)</f>
        <v>0</v>
      </c>
      <c r="S12" s="70">
        <f t="shared" si="3"/>
        <v>0</v>
      </c>
    </row>
    <row r="13" spans="1:19" ht="24.75" customHeight="1">
      <c r="A13" s="192">
        <f>B3</f>
        <v>0</v>
      </c>
      <c r="B13" s="29">
        <v>4</v>
      </c>
      <c r="C13" s="15"/>
      <c r="D13" s="13">
        <f>Sizes!C11*2</f>
        <v>0</v>
      </c>
      <c r="E13" s="13">
        <f>IF(D13=0,0,Sizes!E11-d.sl)</f>
        <v>0</v>
      </c>
      <c r="F13" s="30"/>
      <c r="G13" s="13">
        <f t="shared" si="0"/>
        <v>0</v>
      </c>
      <c r="H13" s="13">
        <f>IF(D13=0,0,Sizes!D11-d.rl)</f>
        <v>0</v>
      </c>
      <c r="I13"/>
      <c r="J13" s="22">
        <f t="shared" si="1"/>
        <v>0</v>
      </c>
      <c r="K13" s="22">
        <f t="shared" si="2"/>
        <v>0</v>
      </c>
      <c r="L13" s="22"/>
      <c r="M13" s="192">
        <f>B3</f>
        <v>0</v>
      </c>
      <c r="N13" s="29">
        <v>4</v>
      </c>
      <c r="O13" s="65"/>
      <c r="P13" s="13">
        <f>Sizes!C11</f>
        <v>0</v>
      </c>
      <c r="Q13" s="13">
        <f>IF(D13=0,0,Sizes!D11-d.pw)</f>
        <v>0</v>
      </c>
      <c r="R13" s="13">
        <f>IF(D13=0,0,Sizes!E11-d.pl)</f>
        <v>0</v>
      </c>
      <c r="S13" s="70">
        <f t="shared" si="3"/>
        <v>0</v>
      </c>
    </row>
    <row r="14" spans="2:19" ht="24.75" customHeight="1">
      <c r="B14" s="29">
        <v>5</v>
      </c>
      <c r="C14" s="15"/>
      <c r="D14" s="13">
        <f>Sizes!C12*2</f>
        <v>0</v>
      </c>
      <c r="E14" s="13">
        <f>IF(D14=0,0,Sizes!E12-d.sl)</f>
        <v>0</v>
      </c>
      <c r="F14" s="30"/>
      <c r="G14" s="13">
        <f t="shared" si="0"/>
        <v>0</v>
      </c>
      <c r="H14" s="13">
        <f>IF(D14=0,0,Sizes!D12-d.rl)</f>
        <v>0</v>
      </c>
      <c r="I14"/>
      <c r="J14" s="22">
        <f t="shared" si="1"/>
        <v>0</v>
      </c>
      <c r="K14" s="22">
        <f t="shared" si="2"/>
        <v>0</v>
      </c>
      <c r="L14" s="22"/>
      <c r="N14" s="29">
        <v>5</v>
      </c>
      <c r="O14" s="65"/>
      <c r="P14" s="13">
        <f>Sizes!C12</f>
        <v>0</v>
      </c>
      <c r="Q14" s="13">
        <f>IF(D14=0,0,Sizes!D12-d.pw)</f>
        <v>0</v>
      </c>
      <c r="R14" s="13">
        <f>IF(D14=0,0,Sizes!E12-d.pl)</f>
        <v>0</v>
      </c>
      <c r="S14" s="70">
        <f t="shared" si="3"/>
        <v>0</v>
      </c>
    </row>
    <row r="15" spans="2:19" ht="24.75" customHeight="1">
      <c r="B15" s="29">
        <v>6</v>
      </c>
      <c r="C15" s="15"/>
      <c r="D15" s="13">
        <f>Sizes!C13*2</f>
        <v>0</v>
      </c>
      <c r="E15" s="13">
        <f>IF(D15=0,0,Sizes!E13-d.sl)</f>
        <v>0</v>
      </c>
      <c r="F15" s="30"/>
      <c r="G15" s="13">
        <f t="shared" si="0"/>
        <v>0</v>
      </c>
      <c r="H15" s="13">
        <f>IF(D15=0,0,Sizes!D13-d.rl)</f>
        <v>0</v>
      </c>
      <c r="I15"/>
      <c r="J15" s="22">
        <f t="shared" si="1"/>
        <v>0</v>
      </c>
      <c r="K15" s="22">
        <f t="shared" si="2"/>
        <v>0</v>
      </c>
      <c r="L15" s="22"/>
      <c r="N15" s="29">
        <v>6</v>
      </c>
      <c r="O15" s="65"/>
      <c r="P15" s="13">
        <f>Sizes!C13</f>
        <v>0</v>
      </c>
      <c r="Q15" s="13">
        <f>IF(D15=0,0,Sizes!D13-d.pw)</f>
        <v>0</v>
      </c>
      <c r="R15" s="13">
        <f>IF(D15=0,0,Sizes!E13-d.pl)</f>
        <v>0</v>
      </c>
      <c r="S15" s="70">
        <f t="shared" si="3"/>
        <v>0</v>
      </c>
    </row>
    <row r="16" spans="2:19" ht="24.75" customHeight="1">
      <c r="B16" s="29">
        <v>7</v>
      </c>
      <c r="C16" s="15"/>
      <c r="D16" s="13">
        <f>Sizes!C14*2</f>
        <v>0</v>
      </c>
      <c r="E16" s="13">
        <f>IF(D16=0,0,Sizes!E14-d.sl)</f>
        <v>0</v>
      </c>
      <c r="F16" s="30"/>
      <c r="G16" s="13">
        <f t="shared" si="0"/>
        <v>0</v>
      </c>
      <c r="H16" s="13">
        <f>IF(D16=0,0,Sizes!D14-d.rl)</f>
        <v>0</v>
      </c>
      <c r="I16"/>
      <c r="J16" s="22">
        <f t="shared" si="1"/>
        <v>0</v>
      </c>
      <c r="K16" s="22">
        <f t="shared" si="2"/>
        <v>0</v>
      </c>
      <c r="L16" s="22"/>
      <c r="N16" s="29">
        <v>7</v>
      </c>
      <c r="O16" s="65"/>
      <c r="P16" s="13">
        <f>Sizes!C14</f>
        <v>0</v>
      </c>
      <c r="Q16" s="13">
        <f>IF(D16=0,0,Sizes!D14-d.pw)</f>
        <v>0</v>
      </c>
      <c r="R16" s="13">
        <f>IF(D16=0,0,Sizes!E14-d.pl)</f>
        <v>0</v>
      </c>
      <c r="S16" s="70">
        <f t="shared" si="3"/>
        <v>0</v>
      </c>
    </row>
    <row r="17" spans="2:19" ht="24.75" customHeight="1">
      <c r="B17" s="29">
        <v>8</v>
      </c>
      <c r="C17" s="15"/>
      <c r="D17" s="13">
        <f>Sizes!C15*2</f>
        <v>0</v>
      </c>
      <c r="E17" s="13">
        <f>IF(D17=0,0,Sizes!E15-d.sl)</f>
        <v>0</v>
      </c>
      <c r="F17" s="30"/>
      <c r="G17" s="13">
        <f t="shared" si="0"/>
        <v>0</v>
      </c>
      <c r="H17" s="13">
        <f>IF(D17=0,0,Sizes!D15-d.rl)</f>
        <v>0</v>
      </c>
      <c r="I17"/>
      <c r="J17" s="22">
        <f t="shared" si="1"/>
        <v>0</v>
      </c>
      <c r="K17" s="22">
        <f t="shared" si="2"/>
        <v>0</v>
      </c>
      <c r="L17" s="22"/>
      <c r="N17" s="29">
        <v>8</v>
      </c>
      <c r="O17" s="65"/>
      <c r="P17" s="13">
        <f>Sizes!C15</f>
        <v>0</v>
      </c>
      <c r="Q17" s="13">
        <f>IF(D17=0,0,Sizes!D15-d.pw)</f>
        <v>0</v>
      </c>
      <c r="R17" s="13">
        <f>IF(D17=0,0,Sizes!E15-d.pl)</f>
        <v>0</v>
      </c>
      <c r="S17" s="70">
        <f t="shared" si="3"/>
        <v>0</v>
      </c>
    </row>
    <row r="18" spans="2:19" ht="24.75" customHeight="1">
      <c r="B18" s="29">
        <v>9</v>
      </c>
      <c r="C18" s="15"/>
      <c r="D18" s="13">
        <f>Sizes!C16*2</f>
        <v>0</v>
      </c>
      <c r="E18" s="13">
        <f>IF(D18=0,0,Sizes!E16-d.sl)</f>
        <v>0</v>
      </c>
      <c r="F18" s="30"/>
      <c r="G18" s="13">
        <f t="shared" si="0"/>
        <v>0</v>
      </c>
      <c r="H18" s="13">
        <f>IF(D18=0,0,Sizes!D16-d.rl)</f>
        <v>0</v>
      </c>
      <c r="I18"/>
      <c r="J18" s="22">
        <f t="shared" si="1"/>
        <v>0</v>
      </c>
      <c r="K18" s="22">
        <f t="shared" si="2"/>
        <v>0</v>
      </c>
      <c r="L18" s="22"/>
      <c r="N18" s="29">
        <v>9</v>
      </c>
      <c r="O18" s="65"/>
      <c r="P18" s="13">
        <f>Sizes!C16</f>
        <v>0</v>
      </c>
      <c r="Q18" s="13">
        <f>IF(D18=0,0,Sizes!D16-d.pw)</f>
        <v>0</v>
      </c>
      <c r="R18" s="13">
        <f>IF(D18=0,0,Sizes!E16-d.pl)</f>
        <v>0</v>
      </c>
      <c r="S18" s="70">
        <f t="shared" si="3"/>
        <v>0</v>
      </c>
    </row>
    <row r="19" spans="2:19" ht="24.75" customHeight="1">
      <c r="B19" s="29">
        <v>10</v>
      </c>
      <c r="C19" s="15"/>
      <c r="D19" s="13">
        <f>Sizes!C17*2</f>
        <v>0</v>
      </c>
      <c r="E19" s="13">
        <f>IF(D19=0,0,Sizes!E17-d.sl)</f>
        <v>0</v>
      </c>
      <c r="F19" s="30"/>
      <c r="G19" s="13">
        <f t="shared" si="0"/>
        <v>0</v>
      </c>
      <c r="H19" s="13">
        <f>IF(D19=0,0,Sizes!D17-d.rl)</f>
        <v>0</v>
      </c>
      <c r="I19"/>
      <c r="J19" s="22">
        <f t="shared" si="1"/>
        <v>0</v>
      </c>
      <c r="K19" s="22">
        <f t="shared" si="2"/>
        <v>0</v>
      </c>
      <c r="L19" s="22"/>
      <c r="N19" s="29">
        <v>10</v>
      </c>
      <c r="O19" s="65"/>
      <c r="P19" s="13">
        <f>Sizes!C17</f>
        <v>0</v>
      </c>
      <c r="Q19" s="13">
        <f>IF(D19=0,0,Sizes!D17-d.pw)</f>
        <v>0</v>
      </c>
      <c r="R19" s="13">
        <f>IF(D19=0,0,Sizes!E17-d.pl)</f>
        <v>0</v>
      </c>
      <c r="S19" s="70">
        <f t="shared" si="3"/>
        <v>0</v>
      </c>
    </row>
    <row r="20" spans="2:19" ht="24.75" customHeight="1">
      <c r="B20" s="29">
        <v>11</v>
      </c>
      <c r="C20" s="15"/>
      <c r="D20" s="13">
        <f>Sizes!C18*2</f>
        <v>0</v>
      </c>
      <c r="E20" s="13">
        <f>IF(D20=0,0,Sizes!E18-d.sl)</f>
        <v>0</v>
      </c>
      <c r="F20" s="30"/>
      <c r="G20" s="13">
        <f t="shared" si="0"/>
        <v>0</v>
      </c>
      <c r="H20" s="13">
        <f>IF(D20=0,0,Sizes!D18-d.rl)</f>
        <v>0</v>
      </c>
      <c r="I20"/>
      <c r="J20" s="22">
        <f t="shared" si="1"/>
        <v>0</v>
      </c>
      <c r="K20" s="22">
        <f t="shared" si="2"/>
        <v>0</v>
      </c>
      <c r="L20" s="22"/>
      <c r="N20" s="29">
        <v>11</v>
      </c>
      <c r="O20" s="65"/>
      <c r="P20" s="13">
        <f>Sizes!C18</f>
        <v>0</v>
      </c>
      <c r="Q20" s="13">
        <f>IF(D20=0,0,Sizes!D18-d.pw)</f>
        <v>0</v>
      </c>
      <c r="R20" s="13">
        <f>IF(D20=0,0,Sizes!E18-d.pl)</f>
        <v>0</v>
      </c>
      <c r="S20" s="70">
        <f t="shared" si="3"/>
        <v>0</v>
      </c>
    </row>
    <row r="21" spans="2:19" ht="24.75" customHeight="1">
      <c r="B21" s="29">
        <v>12</v>
      </c>
      <c r="C21" s="15"/>
      <c r="D21" s="13">
        <f>Sizes!C19*2</f>
        <v>0</v>
      </c>
      <c r="E21" s="13">
        <f>IF(D21=0,0,Sizes!E19-d.sl)</f>
        <v>0</v>
      </c>
      <c r="F21" s="30"/>
      <c r="G21" s="13">
        <f t="shared" si="0"/>
        <v>0</v>
      </c>
      <c r="H21" s="13">
        <f>IF(D21=0,0,Sizes!D19-d.rl)</f>
        <v>0</v>
      </c>
      <c r="I21"/>
      <c r="J21" s="22">
        <f t="shared" si="1"/>
        <v>0</v>
      </c>
      <c r="K21" s="22">
        <f t="shared" si="2"/>
        <v>0</v>
      </c>
      <c r="L21" s="22"/>
      <c r="N21" s="29">
        <v>12</v>
      </c>
      <c r="O21" s="65"/>
      <c r="P21" s="13">
        <f>Sizes!C19</f>
        <v>0</v>
      </c>
      <c r="Q21" s="13">
        <f>IF(D21=0,0,Sizes!D19-d.pw)</f>
        <v>0</v>
      </c>
      <c r="R21" s="13">
        <f>IF(D21=0,0,Sizes!E19-d.pl)</f>
        <v>0</v>
      </c>
      <c r="S21" s="70">
        <f t="shared" si="3"/>
        <v>0</v>
      </c>
    </row>
    <row r="22" spans="2:19" ht="24.75" customHeight="1">
      <c r="B22" s="29">
        <v>13</v>
      </c>
      <c r="C22" s="15"/>
      <c r="D22" s="13">
        <f>Sizes!C20*2</f>
        <v>0</v>
      </c>
      <c r="E22" s="13">
        <f>IF(D22=0,0,Sizes!E20-d.sl)</f>
        <v>0</v>
      </c>
      <c r="F22" s="30"/>
      <c r="G22" s="13">
        <f t="shared" si="0"/>
        <v>0</v>
      </c>
      <c r="H22" s="13">
        <f>IF(D22=0,0,Sizes!D20-d.rl)</f>
        <v>0</v>
      </c>
      <c r="I22"/>
      <c r="J22" s="22">
        <f t="shared" si="1"/>
        <v>0</v>
      </c>
      <c r="K22" s="22">
        <f t="shared" si="2"/>
        <v>0</v>
      </c>
      <c r="L22" s="22"/>
      <c r="N22" s="29">
        <v>13</v>
      </c>
      <c r="O22" s="65"/>
      <c r="P22" s="13">
        <f>Sizes!C20</f>
        <v>0</v>
      </c>
      <c r="Q22" s="13">
        <f>IF(D22=0,0,Sizes!D20-d.pw)</f>
        <v>0</v>
      </c>
      <c r="R22" s="13">
        <f>IF(D22=0,0,Sizes!E20-d.pl)</f>
        <v>0</v>
      </c>
      <c r="S22" s="70">
        <f t="shared" si="3"/>
        <v>0</v>
      </c>
    </row>
    <row r="23" spans="2:19" ht="24.75" customHeight="1">
      <c r="B23" s="29">
        <v>14</v>
      </c>
      <c r="C23" s="15"/>
      <c r="D23" s="13">
        <f>Sizes!C21*2</f>
        <v>0</v>
      </c>
      <c r="E23" s="13">
        <f>IF(D23=0,0,Sizes!E21-d.sl)</f>
        <v>0</v>
      </c>
      <c r="F23" s="30"/>
      <c r="G23" s="13">
        <f t="shared" si="0"/>
        <v>0</v>
      </c>
      <c r="H23" s="13">
        <f>IF(D23=0,0,Sizes!D21-d.rl)</f>
        <v>0</v>
      </c>
      <c r="I23"/>
      <c r="J23" s="22">
        <f t="shared" si="1"/>
        <v>0</v>
      </c>
      <c r="K23" s="22">
        <f t="shared" si="2"/>
        <v>0</v>
      </c>
      <c r="L23" s="22"/>
      <c r="N23" s="29">
        <v>14</v>
      </c>
      <c r="O23" s="65"/>
      <c r="P23" s="13">
        <f>Sizes!C21</f>
        <v>0</v>
      </c>
      <c r="Q23" s="13">
        <f>IF(D23=0,0,Sizes!D21-d.pw)</f>
        <v>0</v>
      </c>
      <c r="R23" s="13">
        <f>IF(D23=0,0,Sizes!E21-d.pl)</f>
        <v>0</v>
      </c>
      <c r="S23" s="70">
        <f t="shared" si="3"/>
        <v>0</v>
      </c>
    </row>
    <row r="24" spans="2:19" ht="24.75" customHeight="1">
      <c r="B24" s="29">
        <v>15</v>
      </c>
      <c r="C24" s="31"/>
      <c r="D24" s="13">
        <f>Sizes!C22*2</f>
        <v>0</v>
      </c>
      <c r="E24" s="13">
        <f>IF(D24=0,0,Sizes!E22-d.sl)</f>
        <v>0</v>
      </c>
      <c r="F24" s="167"/>
      <c r="G24" s="13">
        <f t="shared" si="0"/>
        <v>0</v>
      </c>
      <c r="H24" s="13">
        <f>IF(D24=0,0,Sizes!D22-d.rl)</f>
        <v>0</v>
      </c>
      <c r="I24"/>
      <c r="J24" s="22">
        <f t="shared" si="1"/>
        <v>0</v>
      </c>
      <c r="K24" s="22">
        <f t="shared" si="2"/>
        <v>0</v>
      </c>
      <c r="L24" s="22"/>
      <c r="N24" s="29">
        <v>15</v>
      </c>
      <c r="O24" s="66"/>
      <c r="P24" s="13">
        <f>Sizes!C22</f>
        <v>0</v>
      </c>
      <c r="Q24" s="13">
        <f>IF(D24=0,0,Sizes!D22-d.pw)</f>
        <v>0</v>
      </c>
      <c r="R24" s="13">
        <f>IF(D24=0,0,Sizes!E22-d.pl)</f>
        <v>0</v>
      </c>
      <c r="S24" s="70">
        <f t="shared" si="3"/>
        <v>0</v>
      </c>
    </row>
    <row r="25" spans="3:19" ht="24.75" customHeight="1">
      <c r="C25" s="23"/>
      <c r="D25" s="23"/>
      <c r="E25" s="23"/>
      <c r="F25" s="23"/>
      <c r="G25" s="23"/>
      <c r="H25" s="86"/>
      <c r="I25"/>
      <c r="J25" s="69">
        <f>SUM(J10:J24)</f>
        <v>0</v>
      </c>
      <c r="K25" s="69">
        <f>SUM(K10:K24)</f>
        <v>0</v>
      </c>
      <c r="L25" s="23"/>
      <c r="N25" s="27"/>
      <c r="O25" s="27"/>
      <c r="P25" s="14" t="s">
        <v>75</v>
      </c>
      <c r="Q25" s="24"/>
      <c r="R25" s="86"/>
      <c r="S25" s="73">
        <f>SUM(S10:S24)</f>
        <v>0</v>
      </c>
    </row>
    <row r="26" spans="1:19" ht="24.75" customHeight="1">
      <c r="A26" s="10" t="s">
        <v>82</v>
      </c>
      <c r="B26" s="29">
        <v>1</v>
      </c>
      <c r="C26" s="30"/>
      <c r="D26" s="13">
        <f>Sizes!I8*2</f>
        <v>0</v>
      </c>
      <c r="E26" s="13">
        <f>IF(D26=0,0,Sizes!K8-d.sl)</f>
        <v>0</v>
      </c>
      <c r="F26" s="30"/>
      <c r="G26" s="13">
        <f>D26</f>
        <v>0</v>
      </c>
      <c r="H26" s="13">
        <f>IF(D26=0,0,Sizes!J8-d.rl)</f>
        <v>0</v>
      </c>
      <c r="I26"/>
      <c r="J26" s="22">
        <f>D26*E26</f>
        <v>0</v>
      </c>
      <c r="K26" s="22">
        <f aca="true" t="shared" si="4" ref="K26:K51">G26*H26</f>
        <v>0</v>
      </c>
      <c r="L26" s="22"/>
      <c r="M26" s="10" t="s">
        <v>82</v>
      </c>
      <c r="N26" s="29">
        <v>1</v>
      </c>
      <c r="O26" s="64"/>
      <c r="P26" s="35">
        <f>Sizes!I8</f>
        <v>0</v>
      </c>
      <c r="Q26" s="13">
        <f>IF(P26=0,0,Sizes!J8-d.pw)</f>
        <v>0</v>
      </c>
      <c r="R26" s="85">
        <f>IF(P26=0,0,Sizes!K8-d.pl)</f>
        <v>0</v>
      </c>
      <c r="S26" s="70">
        <f aca="true" t="shared" si="5" ref="S26:S70">(((Q26*0.03937)*(R26*0.03937))*P26)/144</f>
        <v>0</v>
      </c>
    </row>
    <row r="27" spans="1:19" ht="24.75" customHeight="1">
      <c r="A27" s="62" t="s">
        <v>0</v>
      </c>
      <c r="B27" s="29">
        <v>2</v>
      </c>
      <c r="C27" s="15"/>
      <c r="D27" s="13">
        <f>Sizes!I9*2</f>
        <v>0</v>
      </c>
      <c r="E27" s="13">
        <f>IF(D27=0,0,Sizes!K9-d.sl)</f>
        <v>0</v>
      </c>
      <c r="F27" s="30"/>
      <c r="G27" s="13">
        <f aca="true" t="shared" si="6" ref="G27:G40">D27</f>
        <v>0</v>
      </c>
      <c r="H27" s="13">
        <f>IF(D27=0,0,Sizes!J9-d.rl)</f>
        <v>0</v>
      </c>
      <c r="I27"/>
      <c r="J27" s="22">
        <f>D27*E27</f>
        <v>0</v>
      </c>
      <c r="K27" s="22">
        <f t="shared" si="4"/>
        <v>0</v>
      </c>
      <c r="L27" s="22"/>
      <c r="M27" s="62" t="s">
        <v>0</v>
      </c>
      <c r="N27" s="29">
        <v>2</v>
      </c>
      <c r="O27" s="65"/>
      <c r="P27" s="35">
        <f>Sizes!I9</f>
        <v>0</v>
      </c>
      <c r="Q27" s="13">
        <f>IF(P27=0,0,Sizes!J9-d.pw)</f>
        <v>0</v>
      </c>
      <c r="R27" s="85">
        <f>IF(P27=0,0,Sizes!K9-d.pl)</f>
        <v>0</v>
      </c>
      <c r="S27" s="70">
        <f t="shared" si="5"/>
        <v>0</v>
      </c>
    </row>
    <row r="28" spans="1:19" ht="24.75" customHeight="1">
      <c r="A28" s="79"/>
      <c r="B28" s="29">
        <v>3</v>
      </c>
      <c r="C28" s="15"/>
      <c r="D28" s="13">
        <f>Sizes!I10*2</f>
        <v>0</v>
      </c>
      <c r="E28" s="13">
        <f>IF(D28=0,0,Sizes!K10-d.sl)</f>
        <v>0</v>
      </c>
      <c r="F28" s="30"/>
      <c r="G28" s="13">
        <f t="shared" si="6"/>
        <v>0</v>
      </c>
      <c r="H28" s="13">
        <f>IF(D28=0,0,Sizes!J10-d.rl)</f>
        <v>0</v>
      </c>
      <c r="I28"/>
      <c r="J28" s="22">
        <f aca="true" t="shared" si="7" ref="J28:J40">D28*E28</f>
        <v>0</v>
      </c>
      <c r="K28" s="22">
        <f t="shared" si="4"/>
        <v>0</v>
      </c>
      <c r="L28" s="22"/>
      <c r="M28" s="79"/>
      <c r="N28" s="29">
        <v>3</v>
      </c>
      <c r="O28" s="65"/>
      <c r="P28" s="35">
        <f>Sizes!I10</f>
        <v>0</v>
      </c>
      <c r="Q28" s="13">
        <f>IF(P28=0,0,Sizes!J10-d.pw)</f>
        <v>0</v>
      </c>
      <c r="R28" s="85">
        <f>IF(P28=0,0,Sizes!K10-d.pl)</f>
        <v>0</v>
      </c>
      <c r="S28" s="70">
        <f t="shared" si="5"/>
        <v>0</v>
      </c>
    </row>
    <row r="29" spans="1:19" ht="24.75" customHeight="1">
      <c r="A29" s="192">
        <f>B3</f>
        <v>0</v>
      </c>
      <c r="B29" s="29">
        <v>4</v>
      </c>
      <c r="C29" s="15"/>
      <c r="D29" s="13">
        <f>Sizes!I11*2</f>
        <v>0</v>
      </c>
      <c r="E29" s="13">
        <f>IF(D29=0,0,Sizes!K11-d.sl)</f>
        <v>0</v>
      </c>
      <c r="F29" s="30"/>
      <c r="G29" s="13">
        <f t="shared" si="6"/>
        <v>0</v>
      </c>
      <c r="H29" s="13">
        <f>IF(D29=0,0,Sizes!J11-d.rl)</f>
        <v>0</v>
      </c>
      <c r="I29"/>
      <c r="J29" s="22">
        <f t="shared" si="7"/>
        <v>0</v>
      </c>
      <c r="K29" s="22">
        <f t="shared" si="4"/>
        <v>0</v>
      </c>
      <c r="L29" s="22"/>
      <c r="M29" s="192">
        <f>B3</f>
        <v>0</v>
      </c>
      <c r="N29" s="29">
        <v>4</v>
      </c>
      <c r="O29" s="65"/>
      <c r="P29" s="35">
        <f>Sizes!I11</f>
        <v>0</v>
      </c>
      <c r="Q29" s="13">
        <f>IF(P29=0,0,Sizes!J11-d.pw)</f>
        <v>0</v>
      </c>
      <c r="R29" s="85">
        <f>IF(P29=0,0,Sizes!K11-d.pl)</f>
        <v>0</v>
      </c>
      <c r="S29" s="70">
        <f t="shared" si="5"/>
        <v>0</v>
      </c>
    </row>
    <row r="30" spans="2:19" ht="24.75" customHeight="1">
      <c r="B30" s="29">
        <v>5</v>
      </c>
      <c r="C30" s="15"/>
      <c r="D30" s="13">
        <f>Sizes!I12*2</f>
        <v>0</v>
      </c>
      <c r="E30" s="13">
        <f>IF(D30=0,0,Sizes!K12-d.sl)</f>
        <v>0</v>
      </c>
      <c r="F30" s="30"/>
      <c r="G30" s="13">
        <f t="shared" si="6"/>
        <v>0</v>
      </c>
      <c r="H30" s="13">
        <f>IF(D30=0,0,Sizes!J12-d.rl)</f>
        <v>0</v>
      </c>
      <c r="I30"/>
      <c r="J30" s="22">
        <f t="shared" si="7"/>
        <v>0</v>
      </c>
      <c r="K30" s="22">
        <f t="shared" si="4"/>
        <v>0</v>
      </c>
      <c r="L30" s="22"/>
      <c r="N30" s="29">
        <v>5</v>
      </c>
      <c r="O30" s="65"/>
      <c r="P30" s="35">
        <f>Sizes!I12</f>
        <v>0</v>
      </c>
      <c r="Q30" s="13">
        <f>IF(P30=0,0,Sizes!J12-d.pw)</f>
        <v>0</v>
      </c>
      <c r="R30" s="85">
        <f>IF(P30=0,0,Sizes!K12-d.pl)</f>
        <v>0</v>
      </c>
      <c r="S30" s="70">
        <f t="shared" si="5"/>
        <v>0</v>
      </c>
    </row>
    <row r="31" spans="2:19" ht="24.75" customHeight="1">
      <c r="B31" s="29">
        <v>6</v>
      </c>
      <c r="C31" s="15"/>
      <c r="D31" s="13">
        <f>Sizes!I13*2</f>
        <v>0</v>
      </c>
      <c r="E31" s="13">
        <f>IF(D31=0,0,Sizes!K13-d.sl)</f>
        <v>0</v>
      </c>
      <c r="F31" s="30"/>
      <c r="G31" s="13">
        <f t="shared" si="6"/>
        <v>0</v>
      </c>
      <c r="H31" s="13">
        <f>IF(D31=0,0,Sizes!J13-d.rl)</f>
        <v>0</v>
      </c>
      <c r="I31"/>
      <c r="J31" s="22">
        <f t="shared" si="7"/>
        <v>0</v>
      </c>
      <c r="K31" s="22">
        <f t="shared" si="4"/>
        <v>0</v>
      </c>
      <c r="L31" s="22"/>
      <c r="N31" s="29">
        <v>6</v>
      </c>
      <c r="O31" s="65"/>
      <c r="P31" s="35">
        <f>Sizes!I13</f>
        <v>0</v>
      </c>
      <c r="Q31" s="13">
        <f>IF(P31=0,0,Sizes!J13-d.pw)</f>
        <v>0</v>
      </c>
      <c r="R31" s="85">
        <f>IF(P31=0,0,Sizes!K13-d.pl)</f>
        <v>0</v>
      </c>
      <c r="S31" s="70">
        <f t="shared" si="5"/>
        <v>0</v>
      </c>
    </row>
    <row r="32" spans="2:19" ht="24.75" customHeight="1">
      <c r="B32" s="29">
        <v>7</v>
      </c>
      <c r="C32" s="15"/>
      <c r="D32" s="13">
        <f>Sizes!I14*2</f>
        <v>0</v>
      </c>
      <c r="E32" s="13">
        <f>IF(D32=0,0,Sizes!K14-d.sl)</f>
        <v>0</v>
      </c>
      <c r="F32" s="30"/>
      <c r="G32" s="13">
        <f t="shared" si="6"/>
        <v>0</v>
      </c>
      <c r="H32" s="13">
        <f>IF(D32=0,0,Sizes!J14-d.rl)</f>
        <v>0</v>
      </c>
      <c r="I32"/>
      <c r="J32" s="22">
        <f t="shared" si="7"/>
        <v>0</v>
      </c>
      <c r="K32" s="22">
        <f t="shared" si="4"/>
        <v>0</v>
      </c>
      <c r="L32" s="22"/>
      <c r="N32" s="29">
        <v>7</v>
      </c>
      <c r="O32" s="65"/>
      <c r="P32" s="35">
        <f>Sizes!I14</f>
        <v>0</v>
      </c>
      <c r="Q32" s="13">
        <f>IF(P32=0,0,Sizes!J14-d.pw)</f>
        <v>0</v>
      </c>
      <c r="R32" s="85">
        <f>IF(P32=0,0,Sizes!K14-d.pl)</f>
        <v>0</v>
      </c>
      <c r="S32" s="70">
        <f t="shared" si="5"/>
        <v>0</v>
      </c>
    </row>
    <row r="33" spans="2:19" ht="24.75" customHeight="1">
      <c r="B33" s="29">
        <v>8</v>
      </c>
      <c r="C33" s="15"/>
      <c r="D33" s="13">
        <f>Sizes!I15*2</f>
        <v>0</v>
      </c>
      <c r="E33" s="13">
        <f>IF(D33=0,0,Sizes!K15-d.sl)</f>
        <v>0</v>
      </c>
      <c r="F33" s="30"/>
      <c r="G33" s="13">
        <f t="shared" si="6"/>
        <v>0</v>
      </c>
      <c r="H33" s="13">
        <f>IF(D33=0,0,Sizes!J15-d.rl)</f>
        <v>0</v>
      </c>
      <c r="I33"/>
      <c r="J33" s="22">
        <f t="shared" si="7"/>
        <v>0</v>
      </c>
      <c r="K33" s="22">
        <f t="shared" si="4"/>
        <v>0</v>
      </c>
      <c r="L33" s="22"/>
      <c r="N33" s="29">
        <v>8</v>
      </c>
      <c r="O33" s="65"/>
      <c r="P33" s="35">
        <f>Sizes!I15</f>
        <v>0</v>
      </c>
      <c r="Q33" s="13">
        <f>IF(P33=0,0,Sizes!J15-d.pw)</f>
        <v>0</v>
      </c>
      <c r="R33" s="85">
        <f>IF(P33=0,0,Sizes!K15-d.pl)</f>
        <v>0</v>
      </c>
      <c r="S33" s="70">
        <f t="shared" si="5"/>
        <v>0</v>
      </c>
    </row>
    <row r="34" spans="2:19" ht="24.75" customHeight="1">
      <c r="B34" s="29">
        <v>9</v>
      </c>
      <c r="C34" s="15"/>
      <c r="D34" s="13">
        <f>Sizes!I16*2</f>
        <v>0</v>
      </c>
      <c r="E34" s="13">
        <f>IF(D34=0,0,Sizes!K16-d.sl)</f>
        <v>0</v>
      </c>
      <c r="F34" s="30"/>
      <c r="G34" s="13">
        <f t="shared" si="6"/>
        <v>0</v>
      </c>
      <c r="H34" s="13">
        <f>IF(D34=0,0,Sizes!J16-d.rl)</f>
        <v>0</v>
      </c>
      <c r="I34"/>
      <c r="J34" s="22">
        <f t="shared" si="7"/>
        <v>0</v>
      </c>
      <c r="K34" s="22">
        <f t="shared" si="4"/>
        <v>0</v>
      </c>
      <c r="L34" s="22"/>
      <c r="N34" s="29">
        <v>9</v>
      </c>
      <c r="O34" s="65"/>
      <c r="P34" s="35">
        <f>Sizes!I16</f>
        <v>0</v>
      </c>
      <c r="Q34" s="13">
        <f>IF(P34=0,0,Sizes!J16-d.pw)</f>
        <v>0</v>
      </c>
      <c r="R34" s="85">
        <f>IF(P34=0,0,Sizes!K16-d.pl)</f>
        <v>0</v>
      </c>
      <c r="S34" s="70">
        <f t="shared" si="5"/>
        <v>0</v>
      </c>
    </row>
    <row r="35" spans="2:19" ht="24.75" customHeight="1">
      <c r="B35" s="29">
        <v>10</v>
      </c>
      <c r="C35" s="15"/>
      <c r="D35" s="13">
        <f>Sizes!I17*2</f>
        <v>0</v>
      </c>
      <c r="E35" s="13">
        <f>IF(D35=0,0,Sizes!K17-d.sl)</f>
        <v>0</v>
      </c>
      <c r="F35" s="30"/>
      <c r="G35" s="13">
        <f t="shared" si="6"/>
        <v>0</v>
      </c>
      <c r="H35" s="13">
        <f>IF(D35=0,0,Sizes!J17-d.rl)</f>
        <v>0</v>
      </c>
      <c r="I35"/>
      <c r="J35" s="22">
        <f t="shared" si="7"/>
        <v>0</v>
      </c>
      <c r="K35" s="22">
        <f t="shared" si="4"/>
        <v>0</v>
      </c>
      <c r="L35" s="22"/>
      <c r="N35" s="29">
        <v>10</v>
      </c>
      <c r="O35" s="65"/>
      <c r="P35" s="35">
        <f>Sizes!I17</f>
        <v>0</v>
      </c>
      <c r="Q35" s="13">
        <f>IF(P35=0,0,Sizes!J17-d.pw)</f>
        <v>0</v>
      </c>
      <c r="R35" s="85">
        <f>IF(P35=0,0,Sizes!K17-d.pl)</f>
        <v>0</v>
      </c>
      <c r="S35" s="70">
        <f t="shared" si="5"/>
        <v>0</v>
      </c>
    </row>
    <row r="36" spans="2:19" ht="24.75" customHeight="1">
      <c r="B36" s="29">
        <v>11</v>
      </c>
      <c r="C36" s="15"/>
      <c r="D36" s="13">
        <f>Sizes!I18*2</f>
        <v>0</v>
      </c>
      <c r="E36" s="13">
        <f>IF(D36=0,0,Sizes!K18-d.sl)</f>
        <v>0</v>
      </c>
      <c r="F36" s="30"/>
      <c r="G36" s="13">
        <f t="shared" si="6"/>
        <v>0</v>
      </c>
      <c r="H36" s="13">
        <f>IF(D36=0,0,Sizes!J18-d.rl)</f>
        <v>0</v>
      </c>
      <c r="I36"/>
      <c r="J36" s="22">
        <f t="shared" si="7"/>
        <v>0</v>
      </c>
      <c r="K36" s="22">
        <f t="shared" si="4"/>
        <v>0</v>
      </c>
      <c r="L36" s="22"/>
      <c r="N36" s="29">
        <v>11</v>
      </c>
      <c r="O36" s="65"/>
      <c r="P36" s="35">
        <f>Sizes!I18</f>
        <v>0</v>
      </c>
      <c r="Q36" s="13">
        <f>IF(P36=0,0,Sizes!J18-d.pw)</f>
        <v>0</v>
      </c>
      <c r="R36" s="85">
        <f>IF(P36=0,0,Sizes!K18-d.pl)</f>
        <v>0</v>
      </c>
      <c r="S36" s="70">
        <f t="shared" si="5"/>
        <v>0</v>
      </c>
    </row>
    <row r="37" spans="2:19" ht="24.75" customHeight="1">
      <c r="B37" s="29">
        <v>12</v>
      </c>
      <c r="C37" s="15"/>
      <c r="D37" s="13">
        <f>Sizes!I19*2</f>
        <v>0</v>
      </c>
      <c r="E37" s="13">
        <f>IF(D37=0,0,Sizes!K19-d.sl)</f>
        <v>0</v>
      </c>
      <c r="F37" s="30"/>
      <c r="G37" s="13">
        <f t="shared" si="6"/>
        <v>0</v>
      </c>
      <c r="H37" s="13">
        <f>IF(D37=0,0,Sizes!J19-d.rl)</f>
        <v>0</v>
      </c>
      <c r="I37"/>
      <c r="J37" s="22">
        <f t="shared" si="7"/>
        <v>0</v>
      </c>
      <c r="K37" s="22">
        <f t="shared" si="4"/>
        <v>0</v>
      </c>
      <c r="L37" s="22"/>
      <c r="N37" s="29">
        <v>12</v>
      </c>
      <c r="O37" s="65"/>
      <c r="P37" s="35">
        <f>Sizes!I19</f>
        <v>0</v>
      </c>
      <c r="Q37" s="13">
        <f>IF(P37=0,0,Sizes!J19-d.pw)</f>
        <v>0</v>
      </c>
      <c r="R37" s="85">
        <f>IF(P37=0,0,Sizes!K19-d.pl)</f>
        <v>0</v>
      </c>
      <c r="S37" s="70">
        <f t="shared" si="5"/>
        <v>0</v>
      </c>
    </row>
    <row r="38" spans="2:19" ht="24.75" customHeight="1">
      <c r="B38" s="29">
        <v>13</v>
      </c>
      <c r="C38" s="15"/>
      <c r="D38" s="13">
        <f>Sizes!I20*2</f>
        <v>0</v>
      </c>
      <c r="E38" s="13">
        <f>IF(D38=0,0,Sizes!K20-d.sl)</f>
        <v>0</v>
      </c>
      <c r="F38" s="30"/>
      <c r="G38" s="13">
        <f t="shared" si="6"/>
        <v>0</v>
      </c>
      <c r="H38" s="13">
        <f>IF(D38=0,0,Sizes!J20-d.rl)</f>
        <v>0</v>
      </c>
      <c r="I38"/>
      <c r="J38" s="22">
        <f t="shared" si="7"/>
        <v>0</v>
      </c>
      <c r="K38" s="22">
        <f t="shared" si="4"/>
        <v>0</v>
      </c>
      <c r="L38" s="22"/>
      <c r="N38" s="29">
        <v>13</v>
      </c>
      <c r="O38" s="65"/>
      <c r="P38" s="35">
        <f>Sizes!I20</f>
        <v>0</v>
      </c>
      <c r="Q38" s="13">
        <f>IF(P38=0,0,Sizes!J20-d.pw)</f>
        <v>0</v>
      </c>
      <c r="R38" s="85">
        <f>IF(P38=0,0,Sizes!K20-d.pl)</f>
        <v>0</v>
      </c>
      <c r="S38" s="70">
        <f t="shared" si="5"/>
        <v>0</v>
      </c>
    </row>
    <row r="39" spans="2:19" ht="24.75" customHeight="1">
      <c r="B39" s="29">
        <v>14</v>
      </c>
      <c r="C39" s="15"/>
      <c r="D39" s="13">
        <f>Sizes!I21*2</f>
        <v>0</v>
      </c>
      <c r="E39" s="13">
        <f>IF(D39=0,0,Sizes!K21-d.sl)</f>
        <v>0</v>
      </c>
      <c r="F39" s="30"/>
      <c r="G39" s="13">
        <f t="shared" si="6"/>
        <v>0</v>
      </c>
      <c r="H39" s="13">
        <f>IF(D39=0,0,Sizes!J21-d.rl)</f>
        <v>0</v>
      </c>
      <c r="I39"/>
      <c r="J39" s="22">
        <f t="shared" si="7"/>
        <v>0</v>
      </c>
      <c r="K39" s="22">
        <f t="shared" si="4"/>
        <v>0</v>
      </c>
      <c r="L39" s="22"/>
      <c r="N39" s="29">
        <v>14</v>
      </c>
      <c r="O39" s="65"/>
      <c r="P39" s="35">
        <f>Sizes!I21</f>
        <v>0</v>
      </c>
      <c r="Q39" s="13">
        <f>IF(P39=0,0,Sizes!J21-d.pw)</f>
        <v>0</v>
      </c>
      <c r="R39" s="85">
        <f>IF(P39=0,0,Sizes!K21-d.pl)</f>
        <v>0</v>
      </c>
      <c r="S39" s="70">
        <f t="shared" si="5"/>
        <v>0</v>
      </c>
    </row>
    <row r="40" spans="2:19" ht="24.75" customHeight="1">
      <c r="B40" s="29">
        <v>15</v>
      </c>
      <c r="C40" s="31"/>
      <c r="D40" s="13">
        <f>Sizes!I22*2</f>
        <v>0</v>
      </c>
      <c r="E40" s="13">
        <f>IF(D40=0,0,Sizes!K22-d.sl)</f>
        <v>0</v>
      </c>
      <c r="F40" s="30"/>
      <c r="G40" s="13">
        <f t="shared" si="6"/>
        <v>0</v>
      </c>
      <c r="H40" s="13">
        <f>IF(D40=0,0,Sizes!J22-d.rl)</f>
        <v>0</v>
      </c>
      <c r="I40"/>
      <c r="J40" s="22">
        <f t="shared" si="7"/>
        <v>0</v>
      </c>
      <c r="K40" s="22">
        <f t="shared" si="4"/>
        <v>0</v>
      </c>
      <c r="L40" s="22"/>
      <c r="N40" s="29">
        <v>15</v>
      </c>
      <c r="O40" s="66"/>
      <c r="P40" s="35">
        <f>Sizes!I22</f>
        <v>0</v>
      </c>
      <c r="Q40" s="13">
        <f>IF(P40=0,0,Sizes!J22-d.pw)</f>
        <v>0</v>
      </c>
      <c r="R40" s="85">
        <f>IF(P40=0,0,Sizes!K22-d.pl)</f>
        <v>0</v>
      </c>
      <c r="S40" s="70">
        <f t="shared" si="5"/>
        <v>0</v>
      </c>
    </row>
    <row r="41" spans="3:19" ht="24.75" customHeight="1">
      <c r="C41" s="34"/>
      <c r="D41" s="34"/>
      <c r="E41" s="23"/>
      <c r="F41" s="23"/>
      <c r="G41" s="23"/>
      <c r="H41" s="86"/>
      <c r="I41"/>
      <c r="J41" s="69">
        <f>SUM(J26:J40)</f>
        <v>0</v>
      </c>
      <c r="K41" s="69">
        <f>SUM(K26:K40)</f>
        <v>0</v>
      </c>
      <c r="L41" s="23"/>
      <c r="N41" s="28"/>
      <c r="O41" s="28"/>
      <c r="P41" s="14" t="s">
        <v>175</v>
      </c>
      <c r="Q41" s="24"/>
      <c r="R41" s="24"/>
      <c r="S41" s="73">
        <f>SUM(S26:S40)</f>
        <v>0</v>
      </c>
    </row>
    <row r="42" spans="1:19" ht="24.75" customHeight="1">
      <c r="A42" s="8" t="s">
        <v>83</v>
      </c>
      <c r="B42" s="29">
        <v>1</v>
      </c>
      <c r="C42" s="30"/>
      <c r="D42" s="13">
        <f>Sizes!M8*2</f>
        <v>0</v>
      </c>
      <c r="E42" s="13">
        <f>IF(D42=0,0,Sizes!O8-d.sl)</f>
        <v>0</v>
      </c>
      <c r="F42" s="30"/>
      <c r="G42" s="13">
        <f>D42</f>
        <v>0</v>
      </c>
      <c r="H42" s="13">
        <f>IF(D42=0,0,Sizes!N8-d.rl)</f>
        <v>0</v>
      </c>
      <c r="I42"/>
      <c r="J42" s="22">
        <f>D42*E42</f>
        <v>0</v>
      </c>
      <c r="K42" s="22">
        <f t="shared" si="4"/>
        <v>0</v>
      </c>
      <c r="L42" s="22"/>
      <c r="M42" s="8" t="s">
        <v>83</v>
      </c>
      <c r="N42" s="29">
        <v>1</v>
      </c>
      <c r="O42" s="64"/>
      <c r="P42" s="13">
        <f>Sizes!M8</f>
        <v>0</v>
      </c>
      <c r="Q42" s="13">
        <f>IF(P42=0,0,Sizes!O8-d.pw5)</f>
        <v>0</v>
      </c>
      <c r="R42" s="13">
        <f>IF(P42=0,0,Sizes!N8-d.pl5)</f>
        <v>0</v>
      </c>
      <c r="S42" s="70">
        <f t="shared" si="5"/>
        <v>0</v>
      </c>
    </row>
    <row r="43" spans="1:19" ht="24.75" customHeight="1">
      <c r="A43" s="8" t="s">
        <v>80</v>
      </c>
      <c r="B43" s="29">
        <v>2</v>
      </c>
      <c r="C43" s="15"/>
      <c r="D43" s="13">
        <f>Sizes!M9*2</f>
        <v>0</v>
      </c>
      <c r="E43" s="13">
        <f>IF(D43=0,0,Sizes!O9-d.sl)</f>
        <v>0</v>
      </c>
      <c r="F43" s="30"/>
      <c r="G43" s="13">
        <f aca="true" t="shared" si="8" ref="G43:G51">D43</f>
        <v>0</v>
      </c>
      <c r="H43" s="13">
        <f>IF(D43=0,0,Sizes!N9-d.rl)</f>
        <v>0</v>
      </c>
      <c r="I43"/>
      <c r="J43" s="22">
        <f aca="true" t="shared" si="9" ref="J43:J51">D43*E43</f>
        <v>0</v>
      </c>
      <c r="K43" s="22">
        <f t="shared" si="4"/>
        <v>0</v>
      </c>
      <c r="L43" s="22"/>
      <c r="M43" s="8" t="s">
        <v>80</v>
      </c>
      <c r="N43" s="29">
        <v>2</v>
      </c>
      <c r="O43" s="65"/>
      <c r="P43" s="13">
        <f>Sizes!M9</f>
        <v>0</v>
      </c>
      <c r="Q43" s="13">
        <f>IF(P43=0,0,Sizes!O9-d.pw5)</f>
        <v>0</v>
      </c>
      <c r="R43" s="13">
        <f>IF(P43=0,0,Sizes!N9-d.pl5)</f>
        <v>0</v>
      </c>
      <c r="S43" s="70">
        <f t="shared" si="5"/>
        <v>0</v>
      </c>
    </row>
    <row r="44" spans="1:19" ht="24.75" customHeight="1">
      <c r="A44" s="8" t="e">
        <f>H3</f>
        <v>#VALUE!</v>
      </c>
      <c r="B44" s="29">
        <v>3</v>
      </c>
      <c r="C44" s="15"/>
      <c r="D44" s="13">
        <f>Sizes!M10*2</f>
        <v>0</v>
      </c>
      <c r="E44" s="13">
        <f>IF(D44=0,0,Sizes!O10-d.sl)</f>
        <v>0</v>
      </c>
      <c r="F44" s="30"/>
      <c r="G44" s="13">
        <f t="shared" si="8"/>
        <v>0</v>
      </c>
      <c r="H44" s="13">
        <f>IF(D44=0,0,Sizes!N10-d.rl)</f>
        <v>0</v>
      </c>
      <c r="I44"/>
      <c r="J44" s="22">
        <f t="shared" si="9"/>
        <v>0</v>
      </c>
      <c r="K44" s="22">
        <f t="shared" si="4"/>
        <v>0</v>
      </c>
      <c r="L44" s="22"/>
      <c r="M44" s="8" t="e">
        <f>H3</f>
        <v>#VALUE!</v>
      </c>
      <c r="N44" s="29">
        <v>3</v>
      </c>
      <c r="O44" s="65"/>
      <c r="P44" s="13">
        <f>Sizes!M10</f>
        <v>0</v>
      </c>
      <c r="Q44" s="13">
        <f>IF(P44=0,0,Sizes!O10-d.pw5)</f>
        <v>0</v>
      </c>
      <c r="R44" s="13">
        <f>IF(P44=0,0,Sizes!N10-d.pl5)</f>
        <v>0</v>
      </c>
      <c r="S44" s="70">
        <f t="shared" si="5"/>
        <v>0</v>
      </c>
    </row>
    <row r="45" spans="2:19" ht="24.75" customHeight="1">
      <c r="B45" s="29">
        <v>4</v>
      </c>
      <c r="C45" s="15"/>
      <c r="D45" s="13">
        <f>Sizes!M11*2</f>
        <v>0</v>
      </c>
      <c r="E45" s="13">
        <f>IF(D45=0,0,Sizes!O11-d.sl)</f>
        <v>0</v>
      </c>
      <c r="F45" s="30"/>
      <c r="G45" s="13">
        <f t="shared" si="8"/>
        <v>0</v>
      </c>
      <c r="H45" s="13">
        <f>IF(D45=0,0,Sizes!N11-d.rl)</f>
        <v>0</v>
      </c>
      <c r="I45"/>
      <c r="J45" s="22">
        <f t="shared" si="9"/>
        <v>0</v>
      </c>
      <c r="K45" s="22">
        <f t="shared" si="4"/>
        <v>0</v>
      </c>
      <c r="L45" s="22"/>
      <c r="N45" s="29">
        <v>4</v>
      </c>
      <c r="O45" s="65"/>
      <c r="P45" s="13">
        <f>Sizes!M11</f>
        <v>0</v>
      </c>
      <c r="Q45" s="13">
        <f>IF(P45=0,0,Sizes!O11-d.pw5)</f>
        <v>0</v>
      </c>
      <c r="R45" s="13">
        <f>IF(P45=0,0,Sizes!N11-d.pl5)</f>
        <v>0</v>
      </c>
      <c r="S45" s="70">
        <f t="shared" si="5"/>
        <v>0</v>
      </c>
    </row>
    <row r="46" spans="2:19" ht="24.75" customHeight="1">
      <c r="B46" s="29">
        <v>5</v>
      </c>
      <c r="C46" s="15"/>
      <c r="D46" s="13">
        <f>Sizes!M12*2</f>
        <v>0</v>
      </c>
      <c r="E46" s="13">
        <f>IF(D46=0,0,Sizes!O12-d.sl)</f>
        <v>0</v>
      </c>
      <c r="F46" s="30"/>
      <c r="G46" s="13">
        <f t="shared" si="8"/>
        <v>0</v>
      </c>
      <c r="H46" s="13">
        <f>IF(D46=0,0,Sizes!N12-d.rl)</f>
        <v>0</v>
      </c>
      <c r="I46"/>
      <c r="J46" s="22">
        <f t="shared" si="9"/>
        <v>0</v>
      </c>
      <c r="K46" s="22">
        <f t="shared" si="4"/>
        <v>0</v>
      </c>
      <c r="L46" s="22"/>
      <c r="N46" s="29">
        <v>5</v>
      </c>
      <c r="O46" s="65"/>
      <c r="P46" s="13">
        <f>Sizes!M12</f>
        <v>0</v>
      </c>
      <c r="Q46" s="13">
        <f>IF(P46=0,0,Sizes!O12-d.pw5)</f>
        <v>0</v>
      </c>
      <c r="R46" s="13">
        <f>IF(P46=0,0,Sizes!N12-d.pl5)</f>
        <v>0</v>
      </c>
      <c r="S46" s="70">
        <f t="shared" si="5"/>
        <v>0</v>
      </c>
    </row>
    <row r="47" spans="2:19" ht="24.75" customHeight="1">
      <c r="B47" s="29">
        <v>6</v>
      </c>
      <c r="C47" s="15"/>
      <c r="D47" s="13">
        <f>Sizes!M13*2</f>
        <v>0</v>
      </c>
      <c r="E47" s="13">
        <f>IF(D47=0,0,Sizes!O13-d.sl)</f>
        <v>0</v>
      </c>
      <c r="F47" s="30"/>
      <c r="G47" s="13">
        <f t="shared" si="8"/>
        <v>0</v>
      </c>
      <c r="H47" s="13">
        <f>IF(D47=0,0,Sizes!N13-d.rl)</f>
        <v>0</v>
      </c>
      <c r="I47"/>
      <c r="J47" s="22">
        <f t="shared" si="9"/>
        <v>0</v>
      </c>
      <c r="K47" s="22">
        <f t="shared" si="4"/>
        <v>0</v>
      </c>
      <c r="L47" s="22"/>
      <c r="N47" s="29">
        <v>6</v>
      </c>
      <c r="O47" s="65"/>
      <c r="P47" s="13">
        <f>Sizes!M13</f>
        <v>0</v>
      </c>
      <c r="Q47" s="13">
        <f>IF(P47=0,0,Sizes!O13-d.pw5)</f>
        <v>0</v>
      </c>
      <c r="R47" s="13">
        <f>IF(P47=0,0,Sizes!N13-d.pl5)</f>
        <v>0</v>
      </c>
      <c r="S47" s="70">
        <f t="shared" si="5"/>
        <v>0</v>
      </c>
    </row>
    <row r="48" spans="2:19" ht="24.75" customHeight="1">
      <c r="B48" s="29">
        <v>7</v>
      </c>
      <c r="C48" s="15"/>
      <c r="D48" s="13">
        <f>Sizes!M14*2</f>
        <v>0</v>
      </c>
      <c r="E48" s="13">
        <f>IF(D48=0,0,Sizes!O14-d.sl)</f>
        <v>0</v>
      </c>
      <c r="F48" s="30"/>
      <c r="G48" s="13">
        <f t="shared" si="8"/>
        <v>0</v>
      </c>
      <c r="H48" s="13">
        <f>IF(D48=0,0,Sizes!N14-d.rl)</f>
        <v>0</v>
      </c>
      <c r="I48"/>
      <c r="J48" s="22">
        <f t="shared" si="9"/>
        <v>0</v>
      </c>
      <c r="K48" s="22">
        <f t="shared" si="4"/>
        <v>0</v>
      </c>
      <c r="L48" s="22"/>
      <c r="N48" s="29">
        <v>7</v>
      </c>
      <c r="O48" s="65"/>
      <c r="P48" s="13">
        <f>Sizes!M14</f>
        <v>0</v>
      </c>
      <c r="Q48" s="13">
        <f>IF(P48=0,0,Sizes!O14-d.pw5)</f>
        <v>0</v>
      </c>
      <c r="R48" s="13">
        <f>IF(P48=0,0,Sizes!N14-d.pl5)</f>
        <v>0</v>
      </c>
      <c r="S48" s="70">
        <f t="shared" si="5"/>
        <v>0</v>
      </c>
    </row>
    <row r="49" spans="2:19" ht="24.75" customHeight="1">
      <c r="B49" s="29">
        <v>8</v>
      </c>
      <c r="C49" s="15"/>
      <c r="D49" s="13">
        <f>Sizes!M15*2</f>
        <v>0</v>
      </c>
      <c r="E49" s="13">
        <f>IF(D49=0,0,Sizes!O15-d.sl)</f>
        <v>0</v>
      </c>
      <c r="F49" s="30"/>
      <c r="G49" s="13">
        <f t="shared" si="8"/>
        <v>0</v>
      </c>
      <c r="H49" s="13">
        <f>IF(D49=0,0,Sizes!N15-d.rl)</f>
        <v>0</v>
      </c>
      <c r="I49"/>
      <c r="J49" s="22">
        <f t="shared" si="9"/>
        <v>0</v>
      </c>
      <c r="K49" s="22">
        <f t="shared" si="4"/>
        <v>0</v>
      </c>
      <c r="L49" s="22"/>
      <c r="N49" s="29">
        <v>8</v>
      </c>
      <c r="O49" s="65"/>
      <c r="P49" s="13">
        <f>Sizes!M15</f>
        <v>0</v>
      </c>
      <c r="Q49" s="13">
        <f>IF(P49=0,0,Sizes!O15-d.pw5)</f>
        <v>0</v>
      </c>
      <c r="R49" s="13">
        <f>IF(P49=0,0,Sizes!N15-d.pl5)</f>
        <v>0</v>
      </c>
      <c r="S49" s="70">
        <f t="shared" si="5"/>
        <v>0</v>
      </c>
    </row>
    <row r="50" spans="2:19" ht="24.75" customHeight="1">
      <c r="B50" s="29">
        <v>9</v>
      </c>
      <c r="C50" s="15"/>
      <c r="D50" s="13">
        <f>Sizes!M16*2</f>
        <v>0</v>
      </c>
      <c r="E50" s="13">
        <f>IF(D50=0,0,Sizes!O16-d.sl)</f>
        <v>0</v>
      </c>
      <c r="F50" s="30"/>
      <c r="G50" s="13">
        <f t="shared" si="8"/>
        <v>0</v>
      </c>
      <c r="H50" s="13">
        <f>IF(D50=0,0,Sizes!N16-d.rl)</f>
        <v>0</v>
      </c>
      <c r="I50"/>
      <c r="J50" s="22">
        <f t="shared" si="9"/>
        <v>0</v>
      </c>
      <c r="K50" s="22">
        <f t="shared" si="4"/>
        <v>0</v>
      </c>
      <c r="L50" s="22"/>
      <c r="N50" s="29">
        <v>9</v>
      </c>
      <c r="O50" s="65"/>
      <c r="P50" s="13">
        <f>Sizes!M16</f>
        <v>0</v>
      </c>
      <c r="Q50" s="13">
        <f>IF(P50=0,0,Sizes!O16-d.pw5)</f>
        <v>0</v>
      </c>
      <c r="R50" s="13">
        <f>IF(P50=0,0,Sizes!N16-d.pl5)</f>
        <v>0</v>
      </c>
      <c r="S50" s="70">
        <f t="shared" si="5"/>
        <v>0</v>
      </c>
    </row>
    <row r="51" spans="2:19" ht="24.75" customHeight="1">
      <c r="B51" s="29">
        <v>10</v>
      </c>
      <c r="C51" s="15"/>
      <c r="D51" s="13">
        <f>Sizes!M17*2</f>
        <v>0</v>
      </c>
      <c r="E51" s="13">
        <f>IF(D51=0,0,Sizes!O17-d.sl)</f>
        <v>0</v>
      </c>
      <c r="F51" s="30"/>
      <c r="G51" s="13">
        <f t="shared" si="8"/>
        <v>0</v>
      </c>
      <c r="H51" s="13">
        <f>IF(D51=0,0,Sizes!N17-d.rl)</f>
        <v>0</v>
      </c>
      <c r="I51"/>
      <c r="J51" s="22">
        <f t="shared" si="9"/>
        <v>0</v>
      </c>
      <c r="K51" s="22">
        <f t="shared" si="4"/>
        <v>0</v>
      </c>
      <c r="L51" s="22"/>
      <c r="N51" s="29">
        <v>10</v>
      </c>
      <c r="O51" s="65"/>
      <c r="P51" s="13">
        <f>Sizes!M17</f>
        <v>0</v>
      </c>
      <c r="Q51" s="13">
        <f>IF(P51=0,0,Sizes!O17-d.pw5)</f>
        <v>0</v>
      </c>
      <c r="R51" s="13">
        <f>IF(P51=0,0,Sizes!N17-d.pl5)</f>
        <v>0</v>
      </c>
      <c r="S51" s="70">
        <f t="shared" si="5"/>
        <v>0</v>
      </c>
    </row>
    <row r="52" spans="3:19" ht="24.75" customHeight="1">
      <c r="C52" s="34"/>
      <c r="D52" s="34"/>
      <c r="E52" s="34"/>
      <c r="F52" s="34"/>
      <c r="G52" s="34"/>
      <c r="H52" s="22"/>
      <c r="I52"/>
      <c r="J52" s="67">
        <f>SUM(J42:J51)</f>
        <v>0</v>
      </c>
      <c r="K52" s="67">
        <f>SUM(K42:K51)</f>
        <v>0</v>
      </c>
      <c r="L52" s="84"/>
      <c r="N52" s="28"/>
      <c r="O52" s="28"/>
      <c r="P52" s="14"/>
      <c r="Q52" s="34"/>
      <c r="R52" s="34"/>
      <c r="S52" s="73">
        <f>SUM(S42:S51)</f>
        <v>0</v>
      </c>
    </row>
    <row r="53" spans="2:19" ht="24.75" customHeight="1">
      <c r="B53"/>
      <c r="C53"/>
      <c r="D53"/>
      <c r="E53"/>
      <c r="F53"/>
      <c r="G53"/>
      <c r="H53" s="22"/>
      <c r="I53"/>
      <c r="J53" s="10"/>
      <c r="K53" s="10"/>
      <c r="L53" s="10"/>
      <c r="M53" s="8" t="s">
        <v>85</v>
      </c>
      <c r="N53" s="29">
        <v>1</v>
      </c>
      <c r="O53" s="64"/>
      <c r="P53" s="13">
        <f>Sizes!M22</f>
        <v>0</v>
      </c>
      <c r="Q53" s="13">
        <f>IF(P53=0,0,Sizes!O22+2)</f>
        <v>0</v>
      </c>
      <c r="R53" s="13">
        <f>IF(P53=0,0,Sizes!N22+2)</f>
        <v>0</v>
      </c>
      <c r="S53" s="70">
        <f t="shared" si="5"/>
        <v>0</v>
      </c>
    </row>
    <row r="54" spans="2:19" ht="24.75" customHeight="1">
      <c r="B54"/>
      <c r="C54"/>
      <c r="D54"/>
      <c r="E54"/>
      <c r="F54"/>
      <c r="G54"/>
      <c r="H54" s="22"/>
      <c r="I54"/>
      <c r="J54" s="10"/>
      <c r="K54" s="10"/>
      <c r="L54" s="10"/>
      <c r="M54" s="8" t="s">
        <v>80</v>
      </c>
      <c r="N54" s="29">
        <v>2</v>
      </c>
      <c r="O54" s="65"/>
      <c r="P54" s="13">
        <f>Sizes!M23</f>
        <v>0</v>
      </c>
      <c r="Q54" s="13">
        <f>IF(P54=0,0,Sizes!O23+2)</f>
        <v>0</v>
      </c>
      <c r="R54" s="13">
        <f>IF(P54=0,0,Sizes!N23+2)</f>
        <v>0</v>
      </c>
      <c r="S54" s="70">
        <f t="shared" si="5"/>
        <v>0</v>
      </c>
    </row>
    <row r="55" spans="2:19" ht="24.75" customHeight="1">
      <c r="B55"/>
      <c r="C55"/>
      <c r="D55"/>
      <c r="E55"/>
      <c r="F55"/>
      <c r="G55"/>
      <c r="H55" s="22"/>
      <c r="I55"/>
      <c r="J55" s="10"/>
      <c r="K55" s="10"/>
      <c r="L55" s="10"/>
      <c r="N55" s="29">
        <v>3</v>
      </c>
      <c r="O55" s="65"/>
      <c r="P55" s="13">
        <f>Sizes!M24</f>
        <v>0</v>
      </c>
      <c r="Q55" s="13">
        <f>IF(P55=0,0,Sizes!O24+2)</f>
        <v>0</v>
      </c>
      <c r="R55" s="13">
        <f>IF(P55=0,0,Sizes!N24+2)</f>
        <v>0</v>
      </c>
      <c r="S55" s="70">
        <f t="shared" si="5"/>
        <v>0</v>
      </c>
    </row>
    <row r="56" spans="2:19" ht="24.75" customHeight="1">
      <c r="B56"/>
      <c r="C56"/>
      <c r="D56"/>
      <c r="E56"/>
      <c r="F56"/>
      <c r="G56"/>
      <c r="H56" s="22"/>
      <c r="I56"/>
      <c r="J56" s="10"/>
      <c r="K56" s="10"/>
      <c r="L56" s="10"/>
      <c r="N56" s="29">
        <v>4</v>
      </c>
      <c r="O56" s="65"/>
      <c r="P56" s="13">
        <f>Sizes!M25</f>
        <v>0</v>
      </c>
      <c r="Q56" s="13">
        <f>IF(P56=0,0,Sizes!O25+2)</f>
        <v>0</v>
      </c>
      <c r="R56" s="13">
        <f>IF(P56=0,0,Sizes!N25+2)</f>
        <v>0</v>
      </c>
      <c r="S56" s="70">
        <f t="shared" si="5"/>
        <v>0</v>
      </c>
    </row>
    <row r="57" spans="2:19" ht="24.75" customHeight="1">
      <c r="B57"/>
      <c r="C57"/>
      <c r="D57"/>
      <c r="E57"/>
      <c r="F57"/>
      <c r="G57"/>
      <c r="H57" s="22"/>
      <c r="I57"/>
      <c r="J57" s="10"/>
      <c r="K57" s="10"/>
      <c r="L57" s="10"/>
      <c r="N57" s="29">
        <v>5</v>
      </c>
      <c r="O57" s="65"/>
      <c r="P57" s="13">
        <f>Sizes!M26</f>
        <v>0</v>
      </c>
      <c r="Q57" s="13">
        <f>IF(P57=0,0,Sizes!O26+2)</f>
        <v>0</v>
      </c>
      <c r="R57" s="13">
        <f>IF(P57=0,0,Sizes!N26+2)</f>
        <v>0</v>
      </c>
      <c r="S57" s="70">
        <f t="shared" si="5"/>
        <v>0</v>
      </c>
    </row>
    <row r="58" spans="2:19" ht="24.75" customHeight="1">
      <c r="B58"/>
      <c r="C58"/>
      <c r="D58"/>
      <c r="E58"/>
      <c r="F58"/>
      <c r="G58"/>
      <c r="H58" s="22"/>
      <c r="I58"/>
      <c r="J58" s="10"/>
      <c r="K58" s="10"/>
      <c r="L58" s="10"/>
      <c r="N58" s="29">
        <v>6</v>
      </c>
      <c r="O58" s="65"/>
      <c r="P58" s="13">
        <f>Sizes!M27</f>
        <v>0</v>
      </c>
      <c r="Q58" s="13">
        <f>IF(P58=0,0,Sizes!O27+2)</f>
        <v>0</v>
      </c>
      <c r="R58" s="13">
        <f>IF(P58=0,0,Sizes!N27+2)</f>
        <v>0</v>
      </c>
      <c r="S58" s="70">
        <f t="shared" si="5"/>
        <v>0</v>
      </c>
    </row>
    <row r="59" spans="2:19" ht="24.75" customHeight="1">
      <c r="B59"/>
      <c r="C59"/>
      <c r="D59"/>
      <c r="E59"/>
      <c r="F59"/>
      <c r="G59"/>
      <c r="H59" s="22"/>
      <c r="I59"/>
      <c r="J59" s="10"/>
      <c r="K59" s="10"/>
      <c r="L59" s="10"/>
      <c r="N59" s="29">
        <v>7</v>
      </c>
      <c r="O59" s="65"/>
      <c r="P59" s="13">
        <f>Sizes!M28</f>
        <v>0</v>
      </c>
      <c r="Q59" s="13">
        <f>IF(P59=0,0,Sizes!O28+2)</f>
        <v>0</v>
      </c>
      <c r="R59" s="13">
        <f>IF(P59=0,0,Sizes!N28+2)</f>
        <v>0</v>
      </c>
      <c r="S59" s="70">
        <f t="shared" si="5"/>
        <v>0</v>
      </c>
    </row>
    <row r="60" spans="2:19" ht="24.75" customHeight="1">
      <c r="B60"/>
      <c r="C60"/>
      <c r="D60"/>
      <c r="E60"/>
      <c r="F60"/>
      <c r="G60"/>
      <c r="H60" s="22"/>
      <c r="I60"/>
      <c r="J60" s="10"/>
      <c r="K60" s="10"/>
      <c r="L60" s="10"/>
      <c r="N60" s="29">
        <v>8</v>
      </c>
      <c r="O60" s="65"/>
      <c r="P60" s="13">
        <f>Sizes!M29</f>
        <v>0</v>
      </c>
      <c r="Q60" s="13">
        <f>IF(P60=0,0,Sizes!O29+2)</f>
        <v>0</v>
      </c>
      <c r="R60" s="13">
        <f>IF(P60=0,0,Sizes!N29+2)</f>
        <v>0</v>
      </c>
      <c r="S60" s="70">
        <f t="shared" si="5"/>
        <v>0</v>
      </c>
    </row>
    <row r="61" spans="2:19" ht="24.75" customHeight="1">
      <c r="B61"/>
      <c r="C61"/>
      <c r="D61"/>
      <c r="E61"/>
      <c r="F61"/>
      <c r="G61"/>
      <c r="H61" s="22"/>
      <c r="I61"/>
      <c r="J61" s="10"/>
      <c r="K61" s="10"/>
      <c r="L61" s="10"/>
      <c r="N61" s="29">
        <v>9</v>
      </c>
      <c r="O61" s="65"/>
      <c r="P61" s="13">
        <f>Sizes!M30</f>
        <v>0</v>
      </c>
      <c r="Q61" s="13">
        <f>IF(P61=0,0,Sizes!O30+2)</f>
        <v>0</v>
      </c>
      <c r="R61" s="13">
        <f>IF(P61=0,0,Sizes!N30+2)</f>
        <v>0</v>
      </c>
      <c r="S61" s="70">
        <f t="shared" si="5"/>
        <v>0</v>
      </c>
    </row>
    <row r="62" spans="2:19" ht="24.75" customHeight="1">
      <c r="B62"/>
      <c r="C62"/>
      <c r="D62"/>
      <c r="E62"/>
      <c r="F62"/>
      <c r="G62"/>
      <c r="H62" s="22"/>
      <c r="I62"/>
      <c r="J62" s="10"/>
      <c r="K62" s="10"/>
      <c r="L62" s="10"/>
      <c r="N62" s="29">
        <v>10</v>
      </c>
      <c r="O62" s="66"/>
      <c r="P62" s="13">
        <f>Sizes!M31</f>
        <v>0</v>
      </c>
      <c r="Q62" s="13">
        <f>IF(P62=0,0,Sizes!O31+2)</f>
        <v>0</v>
      </c>
      <c r="R62" s="13">
        <f>IF(P62=0,0,Sizes!N31+2)</f>
        <v>0</v>
      </c>
      <c r="S62" s="70">
        <f t="shared" si="5"/>
        <v>0</v>
      </c>
    </row>
    <row r="63" spans="3:19" ht="24.75" customHeight="1">
      <c r="C63" s="34"/>
      <c r="D63" s="34"/>
      <c r="E63" s="34"/>
      <c r="F63" s="34"/>
      <c r="G63" s="34"/>
      <c r="H63" s="86"/>
      <c r="I63"/>
      <c r="J63" s="34"/>
      <c r="K63" s="34"/>
      <c r="L63" s="34"/>
      <c r="N63" s="28"/>
      <c r="O63" s="28"/>
      <c r="P63" s="14" t="s">
        <v>175</v>
      </c>
      <c r="Q63" s="34"/>
      <c r="R63" s="34"/>
      <c r="S63" s="73">
        <f>SUM(S53:S62)</f>
        <v>0</v>
      </c>
    </row>
    <row r="64" spans="1:19" ht="24.75" customHeight="1">
      <c r="A64" s="8" t="s">
        <v>84</v>
      </c>
      <c r="B64" s="29">
        <v>1</v>
      </c>
      <c r="C64" s="30"/>
      <c r="D64" s="13">
        <f>Sizes!M36*2</f>
        <v>0</v>
      </c>
      <c r="E64" s="13">
        <f>IF(D64=0,0,Sizes!O36-d.sl)</f>
        <v>0</v>
      </c>
      <c r="F64" s="30"/>
      <c r="G64" s="13">
        <f>D64</f>
        <v>0</v>
      </c>
      <c r="H64" s="13">
        <f>IF(D64=0,0,Sizes!N36-d.rl)</f>
        <v>0</v>
      </c>
      <c r="I64"/>
      <c r="J64" s="22">
        <f>D64*E64</f>
        <v>0</v>
      </c>
      <c r="K64" s="22">
        <f aca="true" t="shared" si="10" ref="K64:K80">G64*H64</f>
        <v>0</v>
      </c>
      <c r="L64" s="22"/>
      <c r="M64" s="8" t="s">
        <v>84</v>
      </c>
      <c r="N64" s="29">
        <v>1</v>
      </c>
      <c r="O64" s="64"/>
      <c r="P64" s="13">
        <f>Sizes!M36</f>
        <v>0</v>
      </c>
      <c r="Q64" s="13">
        <f>IF(P64=0,0,Sizes!O36-d.pw)</f>
        <v>0</v>
      </c>
      <c r="R64" s="13">
        <f>IF(P64=0,0,Sizes!N36-d.pl)</f>
        <v>0</v>
      </c>
      <c r="S64" s="70">
        <f t="shared" si="5"/>
        <v>0</v>
      </c>
    </row>
    <row r="65" spans="1:19" ht="24.75" customHeight="1">
      <c r="A65" s="8">
        <f>L3</f>
        <v>0</v>
      </c>
      <c r="B65" s="29">
        <v>2</v>
      </c>
      <c r="C65" s="10"/>
      <c r="D65" s="13">
        <f>Sizes!M37*2</f>
        <v>0</v>
      </c>
      <c r="E65" s="13">
        <f>IF(D65=0,0,Sizes!O37-d.sl)</f>
        <v>0</v>
      </c>
      <c r="F65" s="30"/>
      <c r="G65" s="13">
        <f aca="true" t="shared" si="11" ref="G65:G73">D65</f>
        <v>0</v>
      </c>
      <c r="H65" s="13">
        <f>IF(D65=0,0,Sizes!N37-d.rl)</f>
        <v>0</v>
      </c>
      <c r="I65"/>
      <c r="J65" s="22">
        <f aca="true" t="shared" si="12" ref="J65:J73">D65*E65</f>
        <v>0</v>
      </c>
      <c r="K65" s="22">
        <f t="shared" si="10"/>
        <v>0</v>
      </c>
      <c r="L65" s="22"/>
      <c r="M65" s="8">
        <f>L3</f>
        <v>0</v>
      </c>
      <c r="N65" s="29">
        <v>2</v>
      </c>
      <c r="O65" s="65"/>
      <c r="P65" s="13">
        <f>Sizes!M37</f>
        <v>0</v>
      </c>
      <c r="Q65" s="13">
        <f>IF(P65=0,0,Sizes!O37-d.pw)</f>
        <v>0</v>
      </c>
      <c r="R65" s="13">
        <f>IF(P65=0,0,Sizes!N37-d.pl)</f>
        <v>0</v>
      </c>
      <c r="S65" s="70">
        <f t="shared" si="5"/>
        <v>0</v>
      </c>
    </row>
    <row r="66" spans="2:19" ht="24.75" customHeight="1">
      <c r="B66" s="29">
        <v>3</v>
      </c>
      <c r="C66" s="10"/>
      <c r="D66" s="13">
        <f>Sizes!M38*2</f>
        <v>0</v>
      </c>
      <c r="E66" s="13">
        <f>IF(D66=0,0,Sizes!O38-d.sl)</f>
        <v>0</v>
      </c>
      <c r="F66" s="30"/>
      <c r="G66" s="13">
        <f t="shared" si="11"/>
        <v>0</v>
      </c>
      <c r="H66" s="13">
        <f>IF(D66=0,0,Sizes!N38-d.rl)</f>
        <v>0</v>
      </c>
      <c r="I66"/>
      <c r="J66" s="22">
        <f t="shared" si="12"/>
        <v>0</v>
      </c>
      <c r="K66" s="22">
        <f t="shared" si="10"/>
        <v>0</v>
      </c>
      <c r="L66" s="22"/>
      <c r="N66" s="29">
        <v>3</v>
      </c>
      <c r="O66" s="65"/>
      <c r="P66" s="13">
        <f>Sizes!M38</f>
        <v>0</v>
      </c>
      <c r="Q66" s="13">
        <f>IF(P66=0,0,Sizes!O38-d.pw)</f>
        <v>0</v>
      </c>
      <c r="R66" s="13">
        <f>IF(P66=0,0,Sizes!N38-d.pl)</f>
        <v>0</v>
      </c>
      <c r="S66" s="70">
        <f t="shared" si="5"/>
        <v>0</v>
      </c>
    </row>
    <row r="67" spans="2:19" ht="24.75" customHeight="1">
      <c r="B67" s="29">
        <v>4</v>
      </c>
      <c r="C67" s="10"/>
      <c r="D67" s="13">
        <f>Sizes!M39*2</f>
        <v>0</v>
      </c>
      <c r="E67" s="13">
        <f>IF(D67=0,0,Sizes!O39-d.sl)</f>
        <v>0</v>
      </c>
      <c r="F67" s="30"/>
      <c r="G67" s="13">
        <f t="shared" si="11"/>
        <v>0</v>
      </c>
      <c r="H67" s="13">
        <f>IF(D67=0,0,Sizes!N39-d.rl)</f>
        <v>0</v>
      </c>
      <c r="I67"/>
      <c r="J67" s="22">
        <f t="shared" si="12"/>
        <v>0</v>
      </c>
      <c r="K67" s="22">
        <f t="shared" si="10"/>
        <v>0</v>
      </c>
      <c r="L67" s="22"/>
      <c r="N67" s="29">
        <v>4</v>
      </c>
      <c r="O67" s="65"/>
      <c r="P67" s="13">
        <f>Sizes!M39</f>
        <v>0</v>
      </c>
      <c r="Q67" s="13">
        <f>IF(P67=0,0,Sizes!O39-d.pw)</f>
        <v>0</v>
      </c>
      <c r="R67" s="13">
        <f>IF(P67=0,0,Sizes!N39-d.pl)</f>
        <v>0</v>
      </c>
      <c r="S67" s="70">
        <f t="shared" si="5"/>
        <v>0</v>
      </c>
    </row>
    <row r="68" spans="2:19" ht="24.75" customHeight="1">
      <c r="B68" s="29">
        <v>5</v>
      </c>
      <c r="C68" s="10"/>
      <c r="D68" s="13">
        <f>Sizes!M40*2</f>
        <v>0</v>
      </c>
      <c r="E68" s="13">
        <f>IF(D68=0,0,Sizes!O40-d.sl)</f>
        <v>0</v>
      </c>
      <c r="F68" s="30"/>
      <c r="G68" s="13">
        <f t="shared" si="11"/>
        <v>0</v>
      </c>
      <c r="H68" s="13">
        <f>IF(D68=0,0,Sizes!N40-d.rl)</f>
        <v>0</v>
      </c>
      <c r="I68"/>
      <c r="J68" s="22">
        <f t="shared" si="12"/>
        <v>0</v>
      </c>
      <c r="K68" s="22">
        <f t="shared" si="10"/>
        <v>0</v>
      </c>
      <c r="L68" s="22"/>
      <c r="N68" s="29">
        <v>5</v>
      </c>
      <c r="O68" s="65"/>
      <c r="P68" s="13">
        <f>Sizes!M40</f>
        <v>0</v>
      </c>
      <c r="Q68" s="13">
        <f>IF(P68=0,0,Sizes!O40-d.pw)</f>
        <v>0</v>
      </c>
      <c r="R68" s="13">
        <f>IF(P68=0,0,Sizes!N40-d.pl)</f>
        <v>0</v>
      </c>
      <c r="S68" s="70">
        <f t="shared" si="5"/>
        <v>0</v>
      </c>
    </row>
    <row r="69" spans="2:19" ht="24.75" customHeight="1">
      <c r="B69" s="29">
        <v>6</v>
      </c>
      <c r="C69" s="10"/>
      <c r="D69" s="13">
        <f>Sizes!M41*2</f>
        <v>0</v>
      </c>
      <c r="E69" s="13">
        <f>IF(D69=0,0,Sizes!O41-d.sl)</f>
        <v>0</v>
      </c>
      <c r="F69" s="30"/>
      <c r="G69" s="13">
        <f t="shared" si="11"/>
        <v>0</v>
      </c>
      <c r="H69" s="13">
        <f>IF(D69=0,0,Sizes!N41-d.rl)</f>
        <v>0</v>
      </c>
      <c r="I69"/>
      <c r="J69" s="22">
        <f t="shared" si="12"/>
        <v>0</v>
      </c>
      <c r="K69" s="22">
        <f t="shared" si="10"/>
        <v>0</v>
      </c>
      <c r="L69" s="22"/>
      <c r="N69" s="29">
        <v>6</v>
      </c>
      <c r="O69" s="65"/>
      <c r="P69" s="13">
        <f>Sizes!M41</f>
        <v>0</v>
      </c>
      <c r="Q69" s="13">
        <f>IF(P69=0,0,Sizes!O41-d.pw)</f>
        <v>0</v>
      </c>
      <c r="R69" s="13">
        <f>IF(P69=0,0,Sizes!N41-d.pl)</f>
        <v>0</v>
      </c>
      <c r="S69" s="70">
        <f t="shared" si="5"/>
        <v>0</v>
      </c>
    </row>
    <row r="70" spans="2:19" ht="24.75" customHeight="1">
      <c r="B70" s="29">
        <v>7</v>
      </c>
      <c r="C70" s="10"/>
      <c r="D70" s="13">
        <f>Sizes!M42*2</f>
        <v>0</v>
      </c>
      <c r="E70" s="13">
        <f>IF(D70=0,0,Sizes!O42-d.sl)</f>
        <v>0</v>
      </c>
      <c r="F70" s="30"/>
      <c r="G70" s="13">
        <f t="shared" si="11"/>
        <v>0</v>
      </c>
      <c r="H70" s="13">
        <f>IF(D70=0,0,Sizes!N42-d.rl)</f>
        <v>0</v>
      </c>
      <c r="I70"/>
      <c r="J70" s="22">
        <f t="shared" si="12"/>
        <v>0</v>
      </c>
      <c r="K70" s="22">
        <f t="shared" si="10"/>
        <v>0</v>
      </c>
      <c r="L70" s="22"/>
      <c r="N70" s="29">
        <v>7</v>
      </c>
      <c r="O70" s="65"/>
      <c r="P70" s="13">
        <f>Sizes!M42</f>
        <v>0</v>
      </c>
      <c r="Q70" s="13">
        <f>IF(P70=0,0,Sizes!O42-d.pw)</f>
        <v>0</v>
      </c>
      <c r="R70" s="13">
        <f>IF(P70=0,0,Sizes!N42-d.pl)</f>
        <v>0</v>
      </c>
      <c r="S70" s="70">
        <f t="shared" si="5"/>
        <v>0</v>
      </c>
    </row>
    <row r="71" spans="2:19" ht="24.75" customHeight="1">
      <c r="B71" s="29">
        <v>8</v>
      </c>
      <c r="C71" s="10"/>
      <c r="D71" s="13">
        <f>Sizes!M43*2</f>
        <v>0</v>
      </c>
      <c r="E71" s="13">
        <f>IF(D71=0,0,Sizes!O43-d.sl)</f>
        <v>0</v>
      </c>
      <c r="F71" s="30"/>
      <c r="G71" s="13">
        <f t="shared" si="11"/>
        <v>0</v>
      </c>
      <c r="H71" s="13">
        <f>IF(D71=0,0,Sizes!N43-d.rl)</f>
        <v>0</v>
      </c>
      <c r="I71"/>
      <c r="J71" s="22">
        <f t="shared" si="12"/>
        <v>0</v>
      </c>
      <c r="K71" s="22">
        <f t="shared" si="10"/>
        <v>0</v>
      </c>
      <c r="L71" s="22"/>
      <c r="N71" s="29">
        <v>8</v>
      </c>
      <c r="O71" s="65"/>
      <c r="P71" s="13">
        <f>Sizes!M43</f>
        <v>0</v>
      </c>
      <c r="Q71" s="13">
        <f>IF(P71=0,0,Sizes!O43-d.pw)</f>
        <v>0</v>
      </c>
      <c r="R71" s="13">
        <f>IF(P71=0,0,Sizes!N43-d.pl)</f>
        <v>0</v>
      </c>
      <c r="S71" s="70">
        <f>(((Q71*0.03937)*(R71*0.03937))*P71)/144</f>
        <v>0</v>
      </c>
    </row>
    <row r="72" spans="2:19" ht="24.75" customHeight="1">
      <c r="B72" s="29">
        <v>9</v>
      </c>
      <c r="C72" s="10"/>
      <c r="D72" s="13">
        <f>Sizes!M44*2</f>
        <v>0</v>
      </c>
      <c r="E72" s="13">
        <f>IF(D72=0,0,Sizes!O44-d.sl)</f>
        <v>0</v>
      </c>
      <c r="F72" s="30"/>
      <c r="G72" s="13">
        <f t="shared" si="11"/>
        <v>0</v>
      </c>
      <c r="H72" s="13">
        <f>IF(D72=0,0,Sizes!N44-d.rl)</f>
        <v>0</v>
      </c>
      <c r="I72"/>
      <c r="J72" s="22">
        <f t="shared" si="12"/>
        <v>0</v>
      </c>
      <c r="K72" s="22">
        <f t="shared" si="10"/>
        <v>0</v>
      </c>
      <c r="L72" s="22"/>
      <c r="N72" s="29">
        <v>9</v>
      </c>
      <c r="O72" s="65"/>
      <c r="P72" s="13">
        <f>Sizes!M44</f>
        <v>0</v>
      </c>
      <c r="Q72" s="13">
        <f>IF(P72=0,0,Sizes!O44-d.pw)</f>
        <v>0</v>
      </c>
      <c r="R72" s="13">
        <f>IF(P72=0,0,Sizes!N44-d.pl)</f>
        <v>0</v>
      </c>
      <c r="S72" s="70">
        <f>(((Q72*0.03937)*(R72*0.03937))*P72)/144</f>
        <v>0</v>
      </c>
    </row>
    <row r="73" spans="1:19" ht="24.75" customHeight="1">
      <c r="A73" s="10"/>
      <c r="B73" s="29">
        <v>10</v>
      </c>
      <c r="C73" s="63"/>
      <c r="D73" s="13">
        <f>Sizes!M45*2</f>
        <v>0</v>
      </c>
      <c r="E73" s="13">
        <f>IF(D73=0,0,Sizes!O45-d.sl)</f>
        <v>0</v>
      </c>
      <c r="F73" s="167"/>
      <c r="G73" s="13">
        <f t="shared" si="11"/>
        <v>0</v>
      </c>
      <c r="H73" s="13">
        <f>IF(D73=0,0,Sizes!N45-d.rl)</f>
        <v>0</v>
      </c>
      <c r="I73"/>
      <c r="J73" s="22">
        <f t="shared" si="12"/>
        <v>0</v>
      </c>
      <c r="K73" s="22">
        <f t="shared" si="10"/>
        <v>0</v>
      </c>
      <c r="L73" s="22"/>
      <c r="M73" s="10"/>
      <c r="N73" s="29">
        <v>10</v>
      </c>
      <c r="O73" s="65"/>
      <c r="P73" s="13">
        <f>Sizes!M45</f>
        <v>0</v>
      </c>
      <c r="Q73" s="13">
        <f>IF(P73=0,0,Sizes!O45-d.pw)</f>
        <v>0</v>
      </c>
      <c r="R73" s="13">
        <f>IF(P73=0,0,Sizes!N45-d.pl)</f>
        <v>0</v>
      </c>
      <c r="S73" s="70">
        <f>(((Q73*0.03937)*(R73*0.03937))*P73)/144</f>
        <v>0</v>
      </c>
    </row>
    <row r="74" spans="1:19" ht="24.75" customHeight="1">
      <c r="A74" s="10"/>
      <c r="H74" s="86"/>
      <c r="I74" s="110" t="s">
        <v>135</v>
      </c>
      <c r="J74" s="67">
        <f>SUM(J64:J73)</f>
        <v>0</v>
      </c>
      <c r="K74" s="67">
        <f>SUM(K64:K73)</f>
        <v>0</v>
      </c>
      <c r="M74" s="10"/>
      <c r="S74" s="73">
        <f>SUM(S64:S73)</f>
        <v>0</v>
      </c>
    </row>
    <row r="75" spans="1:18" ht="24.75" customHeight="1">
      <c r="A75" s="10" t="s">
        <v>238</v>
      </c>
      <c r="B75" s="29">
        <v>1</v>
      </c>
      <c r="C75" s="30"/>
      <c r="D75" s="13">
        <f>Sizes!C27*2</f>
        <v>0</v>
      </c>
      <c r="E75" s="13">
        <f>IF(D75=0,0,Sizes!E27-d.sl)</f>
        <v>0</v>
      </c>
      <c r="F75" s="30"/>
      <c r="G75" s="13">
        <f aca="true" t="shared" si="13" ref="G75:G80">D75</f>
        <v>0</v>
      </c>
      <c r="H75" s="13">
        <f>IF(D75=0,0,Sizes!D27-d.rl)</f>
        <v>0</v>
      </c>
      <c r="I75" s="22" t="str">
        <f>Sizes!F27</f>
        <v>frame only</v>
      </c>
      <c r="J75" s="22">
        <f aca="true" t="shared" si="14" ref="J75:J80">D75*E75</f>
        <v>0</v>
      </c>
      <c r="K75" s="22">
        <f t="shared" si="10"/>
        <v>0</v>
      </c>
      <c r="M75"/>
      <c r="N75"/>
      <c r="O75"/>
      <c r="P75"/>
      <c r="Q75"/>
      <c r="R75"/>
    </row>
    <row r="76" spans="1:18" ht="24.75" customHeight="1">
      <c r="A76" s="62" t="s">
        <v>0</v>
      </c>
      <c r="B76" s="29">
        <v>2</v>
      </c>
      <c r="C76" s="15"/>
      <c r="D76" s="13">
        <f>Sizes!C28*2</f>
        <v>0</v>
      </c>
      <c r="E76" s="13">
        <f>IF(D76=0,0,Sizes!E28-d.sl)</f>
        <v>0</v>
      </c>
      <c r="F76" s="30"/>
      <c r="G76" s="13">
        <f t="shared" si="13"/>
        <v>0</v>
      </c>
      <c r="H76" s="13">
        <f>IF(D76=0,0,Sizes!D28-d.rl)</f>
        <v>0</v>
      </c>
      <c r="I76" s="22" t="str">
        <f>Sizes!F28</f>
        <v>frame only</v>
      </c>
      <c r="J76" s="22">
        <f t="shared" si="14"/>
        <v>0</v>
      </c>
      <c r="K76" s="22">
        <f t="shared" si="10"/>
        <v>0</v>
      </c>
      <c r="M76"/>
      <c r="N76"/>
      <c r="O76"/>
      <c r="P76"/>
      <c r="Q76"/>
      <c r="R76"/>
    </row>
    <row r="77" spans="1:18" ht="24.75" customHeight="1">
      <c r="A77" s="79"/>
      <c r="B77" s="29">
        <v>3</v>
      </c>
      <c r="C77" s="15"/>
      <c r="D77" s="13">
        <f>Sizes!C29*2</f>
        <v>0</v>
      </c>
      <c r="E77" s="13">
        <f>IF(D77=0,0,Sizes!E29-d.sl)</f>
        <v>0</v>
      </c>
      <c r="F77" s="30"/>
      <c r="G77" s="13">
        <f t="shared" si="13"/>
        <v>0</v>
      </c>
      <c r="H77" s="13">
        <f>IF(D77=0,0,Sizes!D29-d.rl)</f>
        <v>0</v>
      </c>
      <c r="I77" s="22" t="str">
        <f>Sizes!F29</f>
        <v>frame only</v>
      </c>
      <c r="J77" s="22">
        <f t="shared" si="14"/>
        <v>0</v>
      </c>
      <c r="K77" s="22">
        <f t="shared" si="10"/>
        <v>0</v>
      </c>
      <c r="M77"/>
      <c r="N77"/>
      <c r="O77"/>
      <c r="P77"/>
      <c r="Q77"/>
      <c r="R77"/>
    </row>
    <row r="78" spans="1:18" ht="24.75" customHeight="1">
      <c r="A78" s="22">
        <f>B3</f>
        <v>0</v>
      </c>
      <c r="B78" s="29">
        <v>4</v>
      </c>
      <c r="C78" s="15"/>
      <c r="D78" s="13">
        <f>Sizes!C30*2</f>
        <v>0</v>
      </c>
      <c r="E78" s="13">
        <f>IF(D78=0,0,Sizes!E30-d.sl)</f>
        <v>0</v>
      </c>
      <c r="F78" s="30"/>
      <c r="G78" s="13">
        <f t="shared" si="13"/>
        <v>0</v>
      </c>
      <c r="H78" s="13">
        <f>IF(D78=0,0,Sizes!D30-d.rl)</f>
        <v>0</v>
      </c>
      <c r="I78" s="22" t="str">
        <f>Sizes!F30</f>
        <v>frame only</v>
      </c>
      <c r="J78" s="22">
        <f t="shared" si="14"/>
        <v>0</v>
      </c>
      <c r="K78" s="22">
        <f t="shared" si="10"/>
        <v>0</v>
      </c>
      <c r="M78"/>
      <c r="N78"/>
      <c r="O78"/>
      <c r="P78"/>
      <c r="Q78"/>
      <c r="R78"/>
    </row>
    <row r="79" spans="1:18" ht="24.75" customHeight="1">
      <c r="A79" s="10"/>
      <c r="B79" s="29">
        <v>5</v>
      </c>
      <c r="C79" s="15"/>
      <c r="D79" s="13">
        <f>Sizes!C31*2</f>
        <v>0</v>
      </c>
      <c r="E79" s="13">
        <f>IF(D79=0,0,Sizes!E31-d.sl)</f>
        <v>0</v>
      </c>
      <c r="F79" s="30"/>
      <c r="G79" s="13">
        <f t="shared" si="13"/>
        <v>0</v>
      </c>
      <c r="H79" s="13">
        <f>IF(D79=0,0,Sizes!D31-d.rl)</f>
        <v>0</v>
      </c>
      <c r="I79" s="22" t="str">
        <f>Sizes!F31</f>
        <v>frame only</v>
      </c>
      <c r="J79" s="22">
        <f t="shared" si="14"/>
        <v>0</v>
      </c>
      <c r="K79" s="22">
        <f t="shared" si="10"/>
        <v>0</v>
      </c>
      <c r="M79"/>
      <c r="N79"/>
      <c r="O79"/>
      <c r="P79"/>
      <c r="Q79"/>
      <c r="R79"/>
    </row>
    <row r="80" spans="1:18" ht="24.75" customHeight="1">
      <c r="A80" s="10"/>
      <c r="B80" s="29">
        <v>6</v>
      </c>
      <c r="C80" s="31"/>
      <c r="D80" s="13">
        <f>Sizes!C32*2</f>
        <v>0</v>
      </c>
      <c r="E80" s="13">
        <f>IF(D80=0,0,Sizes!E32-d.sl)</f>
        <v>0</v>
      </c>
      <c r="F80" s="167"/>
      <c r="G80" s="13">
        <f t="shared" si="13"/>
        <v>0</v>
      </c>
      <c r="H80" s="13">
        <f>IF(D80=0,0,Sizes!D32-d.rl)</f>
        <v>0</v>
      </c>
      <c r="I80" s="22" t="str">
        <f>Sizes!F32</f>
        <v>frame only</v>
      </c>
      <c r="J80" s="22">
        <f t="shared" si="14"/>
        <v>0</v>
      </c>
      <c r="K80" s="22">
        <f t="shared" si="10"/>
        <v>0</v>
      </c>
      <c r="M80"/>
      <c r="N80"/>
      <c r="O80"/>
      <c r="P80"/>
      <c r="Q80"/>
      <c r="R80"/>
    </row>
    <row r="81" spans="3:18" s="10" customFormat="1" ht="24.75" customHeight="1">
      <c r="C81" s="15"/>
      <c r="D81" s="22"/>
      <c r="E81" s="21"/>
      <c r="F81" s="15"/>
      <c r="G81" s="22"/>
      <c r="H81" s="22"/>
      <c r="I81"/>
      <c r="J81" s="68">
        <f>SUM(J75:J80)</f>
        <v>0</v>
      </c>
      <c r="K81" s="69">
        <f>SUM(K75:K80)</f>
        <v>0</v>
      </c>
      <c r="L81" s="21"/>
      <c r="M81"/>
      <c r="N81"/>
      <c r="O81"/>
      <c r="P81"/>
      <c r="Q81"/>
      <c r="R81"/>
    </row>
    <row r="82" spans="4:20" ht="21" customHeight="1">
      <c r="D82" s="81"/>
      <c r="E82" s="10"/>
      <c r="F82" s="10"/>
      <c r="G82" s="10"/>
      <c r="H82" s="10"/>
      <c r="I82"/>
      <c r="J82" s="10"/>
      <c r="K82" s="10"/>
      <c r="L82" s="10"/>
      <c r="M82" s="10"/>
      <c r="N82" s="10"/>
      <c r="O82" s="10"/>
      <c r="P82" s="81"/>
      <c r="Q82" s="26"/>
      <c r="R82" s="10"/>
      <c r="S82" s="10"/>
      <c r="T82" s="10"/>
    </row>
    <row r="83" spans="4:20" ht="21" customHeight="1">
      <c r="D83" s="10"/>
      <c r="E83" s="10"/>
      <c r="F83" s="10"/>
      <c r="G83" s="10"/>
      <c r="H83" s="10"/>
      <c r="I83"/>
      <c r="J83" s="10"/>
      <c r="K83" s="10"/>
      <c r="L83" s="77"/>
      <c r="M83" s="77"/>
      <c r="N83" s="10"/>
      <c r="O83" s="10"/>
      <c r="P83" s="71"/>
      <c r="Q83" s="26"/>
      <c r="R83" s="10"/>
      <c r="S83" s="10"/>
      <c r="T83" s="10"/>
    </row>
    <row r="84" spans="4:20" ht="21" customHeight="1">
      <c r="D84" s="71"/>
      <c r="E84" s="71"/>
      <c r="F84" s="71"/>
      <c r="G84" s="71"/>
      <c r="H84" s="10"/>
      <c r="I84" s="75"/>
      <c r="J84" s="10"/>
      <c r="K84" s="10"/>
      <c r="L84" s="76"/>
      <c r="M84" s="76"/>
      <c r="N84" s="74"/>
      <c r="O84" s="77"/>
      <c r="P84" s="71"/>
      <c r="Q84" s="26"/>
      <c r="R84" s="74"/>
      <c r="S84" s="10"/>
      <c r="T84" s="77"/>
    </row>
    <row r="85" spans="4:20" ht="21" customHeight="1">
      <c r="D85" s="71"/>
      <c r="E85" s="71"/>
      <c r="F85" s="71"/>
      <c r="G85" s="71"/>
      <c r="H85" s="10"/>
      <c r="I85" s="71"/>
      <c r="J85" s="10"/>
      <c r="K85" s="10"/>
      <c r="L85" s="76"/>
      <c r="M85" s="76"/>
      <c r="N85" s="74"/>
      <c r="O85" s="77"/>
      <c r="P85" s="71"/>
      <c r="Q85" s="26"/>
      <c r="R85" s="74"/>
      <c r="S85" s="10"/>
      <c r="T85" s="77"/>
    </row>
    <row r="86" spans="4:20" ht="21" customHeight="1">
      <c r="D86" s="71"/>
      <c r="E86" s="71"/>
      <c r="F86" s="71"/>
      <c r="G86" s="71"/>
      <c r="H86" s="10"/>
      <c r="I86" s="71"/>
      <c r="J86" s="10"/>
      <c r="K86" s="10"/>
      <c r="L86" s="71"/>
      <c r="M86" s="71"/>
      <c r="N86" s="83"/>
      <c r="O86" s="77"/>
      <c r="P86" s="71"/>
      <c r="Q86" s="26"/>
      <c r="R86" s="74"/>
      <c r="S86" s="10"/>
      <c r="T86" s="77"/>
    </row>
    <row r="87" spans="4:20" ht="21" customHeight="1">
      <c r="D87" s="71"/>
      <c r="E87" s="71"/>
      <c r="F87" s="71"/>
      <c r="G87" s="71"/>
      <c r="H87" s="10"/>
      <c r="I87" s="71"/>
      <c r="J87" s="10"/>
      <c r="K87" s="10"/>
      <c r="L87" s="71"/>
      <c r="M87" s="71"/>
      <c r="N87" s="71"/>
      <c r="O87" s="71"/>
      <c r="P87" s="71"/>
      <c r="Q87" s="26"/>
      <c r="R87" s="74"/>
      <c r="S87" s="10"/>
      <c r="T87" s="77"/>
    </row>
    <row r="88" spans="4:20" ht="21" customHeight="1">
      <c r="D88" s="82"/>
      <c r="E88" s="71"/>
      <c r="F88" s="71"/>
      <c r="G88" s="71"/>
      <c r="H88" s="10"/>
      <c r="I88" s="71"/>
      <c r="J88" s="10"/>
      <c r="K88" s="10"/>
      <c r="L88" s="76"/>
      <c r="M88" s="76"/>
      <c r="N88" s="74"/>
      <c r="O88" s="77"/>
      <c r="P88" s="71"/>
      <c r="Q88" s="26"/>
      <c r="R88" s="74"/>
      <c r="S88" s="10"/>
      <c r="T88" s="77"/>
    </row>
    <row r="89" spans="4:20" ht="21" customHeight="1">
      <c r="D89" s="82"/>
      <c r="E89" s="71"/>
      <c r="F89" s="71"/>
      <c r="G89" s="71"/>
      <c r="H89" s="10"/>
      <c r="I89" s="71"/>
      <c r="J89" s="10"/>
      <c r="K89" s="10"/>
      <c r="L89" s="76"/>
      <c r="M89" s="76"/>
      <c r="N89" s="74"/>
      <c r="O89" s="77"/>
      <c r="P89" s="71"/>
      <c r="Q89" s="26"/>
      <c r="R89" s="10"/>
      <c r="S89" s="10"/>
      <c r="T89" s="26"/>
    </row>
    <row r="90" spans="4:20" ht="21" customHeight="1">
      <c r="D90" s="82"/>
      <c r="E90" s="71"/>
      <c r="F90" s="71"/>
      <c r="G90" s="71"/>
      <c r="H90" s="10"/>
      <c r="I90" s="71"/>
      <c r="J90" s="10"/>
      <c r="K90" s="10"/>
      <c r="L90" s="76"/>
      <c r="M90" s="76"/>
      <c r="N90" s="74"/>
      <c r="O90" s="77"/>
      <c r="P90" s="77"/>
      <c r="Q90" s="26"/>
      <c r="R90" s="83"/>
      <c r="S90" s="10"/>
      <c r="T90" s="77"/>
    </row>
    <row r="97" spans="16:18" ht="21" customHeight="1">
      <c r="P97" s="2"/>
      <c r="Q97" s="2"/>
      <c r="R97" s="78"/>
    </row>
  </sheetData>
  <sheetProtection password="CA8A" sheet="1" objects="1" scenarios="1"/>
  <mergeCells count="7">
    <mergeCell ref="B1:D1"/>
    <mergeCell ref="B2:D2"/>
    <mergeCell ref="P1:Q1"/>
    <mergeCell ref="B3:D3"/>
    <mergeCell ref="B4:E4"/>
    <mergeCell ref="P2:R2"/>
    <mergeCell ref="P3:R3"/>
  </mergeCells>
  <printOptions/>
  <pageMargins left="0.4468503937007874" right="0.25" top="0.5" bottom="0.25" header="0" footer="0"/>
  <pageSetup fitToHeight="2" horizontalDpi="600" verticalDpi="600" orientation="portrait" scale="48"/>
  <headerFooter>
    <oddFooter>&amp;LRev. Nov. 2006&amp;C&amp;A&amp;RPage &amp;P</oddFooter>
  </headerFooter>
  <rowBreaks count="1" manualBreakCount="1">
    <brk id="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C82"/>
  <sheetViews>
    <sheetView workbookViewId="0" topLeftCell="A1">
      <selection activeCell="G82" sqref="G82"/>
    </sheetView>
  </sheetViews>
  <sheetFormatPr defaultColWidth="7.7109375" defaultRowHeight="12.75"/>
  <cols>
    <col min="1" max="1" width="6.140625" style="276" bestFit="1" customWidth="1"/>
    <col min="2" max="2" width="11.421875" style="0" bestFit="1" customWidth="1"/>
    <col min="3" max="3" width="12.421875" style="0" bestFit="1" customWidth="1"/>
    <col min="4" max="4" width="7.421875" style="276" bestFit="1" customWidth="1"/>
    <col min="5" max="5" width="12.28125" style="0" customWidth="1"/>
    <col min="6" max="6" width="15.28125" style="0" customWidth="1"/>
    <col min="7" max="7" width="11.28125" style="0" customWidth="1"/>
    <col min="8" max="8" width="19.8515625" style="0" customWidth="1"/>
    <col min="9" max="9" width="9.421875" style="275" bestFit="1" customWidth="1"/>
    <col min="10" max="10" width="8.140625" style="276" bestFit="1" customWidth="1"/>
    <col min="11" max="11" width="15.7109375" style="0" customWidth="1"/>
    <col min="12" max="12" width="16.28125" style="0" customWidth="1"/>
    <col min="17" max="17" width="7.140625" style="0" customWidth="1"/>
    <col min="18" max="18" width="5.8515625" style="0" customWidth="1"/>
    <col min="19" max="19" width="5.7109375" style="0" customWidth="1"/>
    <col min="20" max="20" width="7.421875" style="0" customWidth="1"/>
  </cols>
  <sheetData>
    <row r="1" spans="1:29" ht="12.75">
      <c r="A1" s="276" t="s">
        <v>102</v>
      </c>
      <c r="B1" t="s">
        <v>103</v>
      </c>
      <c r="C1" t="s">
        <v>104</v>
      </c>
      <c r="D1" s="276" t="s">
        <v>105</v>
      </c>
      <c r="E1" t="s">
        <v>106</v>
      </c>
      <c r="F1" t="s">
        <v>107</v>
      </c>
      <c r="G1" t="s">
        <v>108</v>
      </c>
      <c r="H1" t="s">
        <v>109</v>
      </c>
      <c r="I1" s="275" t="s">
        <v>182</v>
      </c>
      <c r="J1" s="276" t="s">
        <v>183</v>
      </c>
      <c r="K1" t="s">
        <v>184</v>
      </c>
      <c r="L1" t="s">
        <v>34</v>
      </c>
      <c r="M1" t="s">
        <v>185</v>
      </c>
      <c r="N1" t="s">
        <v>253</v>
      </c>
      <c r="O1" t="s">
        <v>173</v>
      </c>
      <c r="P1" t="s">
        <v>239</v>
      </c>
      <c r="Q1" t="s">
        <v>15</v>
      </c>
      <c r="R1" t="s">
        <v>16</v>
      </c>
      <c r="S1" t="s">
        <v>17</v>
      </c>
      <c r="T1" t="s">
        <v>18</v>
      </c>
      <c r="U1" t="s">
        <v>19</v>
      </c>
      <c r="V1" t="s">
        <v>20</v>
      </c>
      <c r="W1" t="s">
        <v>21</v>
      </c>
      <c r="X1" t="s">
        <v>22</v>
      </c>
      <c r="Y1" t="s">
        <v>23</v>
      </c>
      <c r="Z1" t="s">
        <v>29</v>
      </c>
      <c r="AA1" t="s">
        <v>30</v>
      </c>
      <c r="AB1" t="s">
        <v>361</v>
      </c>
      <c r="AC1" t="s">
        <v>362</v>
      </c>
    </row>
    <row r="2" spans="1:27" ht="12.75">
      <c r="A2" s="276">
        <f>'ORDER FORM'!$D$19</f>
        <v>0</v>
      </c>
      <c r="B2" t="str">
        <f>'ORDER FORM'!$D$7</f>
        <v>Cabinetmart Ic.</v>
      </c>
      <c r="C2">
        <f>'ORDER FORM'!$E$4</f>
        <v>0</v>
      </c>
      <c r="D2" s="276">
        <f>'ORDER FORM'!$D$19</f>
        <v>0</v>
      </c>
      <c r="E2">
        <f>'ORDER FORM'!$D$8</f>
        <v>0</v>
      </c>
      <c r="F2" t="s">
        <v>24</v>
      </c>
      <c r="G2">
        <f>'ORDER FORM'!$D$10</f>
        <v>0</v>
      </c>
      <c r="H2">
        <f>'ORDER FORM'!$J$10</f>
        <v>0</v>
      </c>
      <c r="I2" s="275">
        <f>'ORDER FORM'!$E$19</f>
        <v>0</v>
      </c>
      <c r="J2" s="275">
        <f>'ORDER FORM'!$F$19</f>
        <v>0</v>
      </c>
      <c r="K2">
        <f>'ORDER FORM'!$Q$10</f>
        <v>0</v>
      </c>
      <c r="N2" t="str">
        <f>IF(ISBLANK('ORDER FORM'!$B$19),"",'ORDER FORM'!$B$19)</f>
        <v/>
      </c>
      <c r="O2" t="str">
        <f>IF(ISBLANK('ORDER FORM'!$C$19),"",'ORDER FORM'!$C$19)</f>
        <v/>
      </c>
      <c r="P2" s="246" t="s">
        <v>117</v>
      </c>
      <c r="X2" s="91">
        <f>'Cut List'!H10</f>
        <v>0</v>
      </c>
      <c r="Y2" s="91">
        <f>'Cut List'!E10</f>
        <v>0</v>
      </c>
      <c r="Z2" s="91">
        <f>'Cut List'!Q10</f>
        <v>0</v>
      </c>
      <c r="AA2" s="91">
        <f>'Cut List'!R10</f>
        <v>0</v>
      </c>
    </row>
    <row r="3" spans="1:27" ht="12.75">
      <c r="A3" s="276">
        <f>'ORDER FORM'!$D$20</f>
        <v>0</v>
      </c>
      <c r="B3" t="str">
        <f>'ORDER FORM'!$D$7</f>
        <v>Cabinetmart Ic.</v>
      </c>
      <c r="C3">
        <f>'ORDER FORM'!$E$4</f>
        <v>0</v>
      </c>
      <c r="D3" s="276">
        <f>'ORDER FORM'!$D$20</f>
        <v>0</v>
      </c>
      <c r="E3">
        <f>'ORDER FORM'!$D$8</f>
        <v>0</v>
      </c>
      <c r="F3" t="s">
        <v>24</v>
      </c>
      <c r="G3">
        <f>'ORDER FORM'!$D$10</f>
        <v>0</v>
      </c>
      <c r="H3" s="246">
        <f>'ORDER FORM'!$J$10</f>
        <v>0</v>
      </c>
      <c r="I3" s="275">
        <f>'ORDER FORM'!$E$20</f>
        <v>0</v>
      </c>
      <c r="J3" s="275">
        <f>'ORDER FORM'!$F$20</f>
        <v>0</v>
      </c>
      <c r="K3">
        <f>'ORDER FORM'!$Q$10</f>
        <v>0</v>
      </c>
      <c r="N3" t="str">
        <f>IF(ISBLANK('ORDER FORM'!$B$20),"",'ORDER FORM'!$B$20)</f>
        <v/>
      </c>
      <c r="O3" t="str">
        <f>IF(ISBLANK('ORDER FORM'!$C$20),"",'ORDER FORM'!$C$20)</f>
        <v/>
      </c>
      <c r="P3" s="246" t="s">
        <v>117</v>
      </c>
      <c r="X3" s="91">
        <f>'Cut List'!H11</f>
        <v>0</v>
      </c>
      <c r="Y3" s="91">
        <f>'Cut List'!E11</f>
        <v>0</v>
      </c>
      <c r="Z3" s="91">
        <f>'Cut List'!Q11</f>
        <v>0</v>
      </c>
      <c r="AA3" s="91">
        <f>'Cut List'!R11</f>
        <v>0</v>
      </c>
    </row>
    <row r="4" spans="1:27" ht="12.75">
      <c r="A4" s="276">
        <f>'ORDER FORM'!$D$21</f>
        <v>0</v>
      </c>
      <c r="B4" t="str">
        <f>'ORDER FORM'!$D$7</f>
        <v>Cabinetmart Ic.</v>
      </c>
      <c r="C4">
        <f>'ORDER FORM'!$E$4</f>
        <v>0</v>
      </c>
      <c r="D4" s="276">
        <f>'ORDER FORM'!$D$21</f>
        <v>0</v>
      </c>
      <c r="E4">
        <f>'ORDER FORM'!$D$8</f>
        <v>0</v>
      </c>
      <c r="F4" t="s">
        <v>24</v>
      </c>
      <c r="G4">
        <f>'ORDER FORM'!$D$10</f>
        <v>0</v>
      </c>
      <c r="H4" s="246">
        <f>'ORDER FORM'!$J$10</f>
        <v>0</v>
      </c>
      <c r="I4" s="275">
        <f>'ORDER FORM'!$E$21</f>
        <v>0</v>
      </c>
      <c r="J4" s="275">
        <f>'ORDER FORM'!$F$21</f>
        <v>0</v>
      </c>
      <c r="K4">
        <f>'ORDER FORM'!$Q$10</f>
        <v>0</v>
      </c>
      <c r="N4" t="str">
        <f>IF(ISBLANK('ORDER FORM'!$B$21),"",'ORDER FORM'!$B$21)</f>
        <v/>
      </c>
      <c r="O4" t="str">
        <f>IF(ISBLANK('ORDER FORM'!$C$21),"",'ORDER FORM'!$C$21)</f>
        <v/>
      </c>
      <c r="P4" s="246" t="s">
        <v>117</v>
      </c>
      <c r="X4" s="91">
        <f>'Cut List'!H12</f>
        <v>0</v>
      </c>
      <c r="Y4" s="91">
        <f>'Cut List'!E12</f>
        <v>0</v>
      </c>
      <c r="Z4" s="91">
        <f>'Cut List'!Q12</f>
        <v>0</v>
      </c>
      <c r="AA4" s="91">
        <f>'Cut List'!R12</f>
        <v>0</v>
      </c>
    </row>
    <row r="5" spans="1:27" ht="12.75">
      <c r="A5" s="276">
        <f>'ORDER FORM'!$D$22</f>
        <v>0</v>
      </c>
      <c r="B5" t="str">
        <f>'ORDER FORM'!$D$7</f>
        <v>Cabinetmart Ic.</v>
      </c>
      <c r="C5">
        <f>'ORDER FORM'!$E$4</f>
        <v>0</v>
      </c>
      <c r="D5" s="276">
        <f>'ORDER FORM'!$D$22</f>
        <v>0</v>
      </c>
      <c r="E5">
        <f>'ORDER FORM'!$D$8</f>
        <v>0</v>
      </c>
      <c r="F5" t="s">
        <v>24</v>
      </c>
      <c r="G5">
        <f>'ORDER FORM'!$D$10</f>
        <v>0</v>
      </c>
      <c r="H5" s="246">
        <f>'ORDER FORM'!$J$10</f>
        <v>0</v>
      </c>
      <c r="I5" s="275">
        <f>'ORDER FORM'!$E$22</f>
        <v>0</v>
      </c>
      <c r="J5" s="275">
        <f>'ORDER FORM'!$F$22</f>
        <v>0</v>
      </c>
      <c r="K5">
        <f>'ORDER FORM'!$Q$10</f>
        <v>0</v>
      </c>
      <c r="N5" t="str">
        <f>IF(ISBLANK('ORDER FORM'!$B$22),"",'ORDER FORM'!$B$22)</f>
        <v/>
      </c>
      <c r="O5" t="str">
        <f>IF(ISBLANK('ORDER FORM'!$C$22),"",'ORDER FORM'!$C$22)</f>
        <v/>
      </c>
      <c r="P5" s="246" t="s">
        <v>117</v>
      </c>
      <c r="X5" s="91">
        <f>'Cut List'!H13</f>
        <v>0</v>
      </c>
      <c r="Y5" s="91">
        <f>'Cut List'!E13</f>
        <v>0</v>
      </c>
      <c r="Z5" s="91">
        <f>'Cut List'!Q13</f>
        <v>0</v>
      </c>
      <c r="AA5" s="91">
        <f>'Cut List'!R13</f>
        <v>0</v>
      </c>
    </row>
    <row r="6" spans="1:27" ht="12.75">
      <c r="A6" s="276">
        <f>'ORDER FORM'!$D$23</f>
        <v>0</v>
      </c>
      <c r="B6" t="str">
        <f>'ORDER FORM'!$D$7</f>
        <v>Cabinetmart Ic.</v>
      </c>
      <c r="C6">
        <f>'ORDER FORM'!$E$4</f>
        <v>0</v>
      </c>
      <c r="D6" s="276">
        <f>'ORDER FORM'!$D$23</f>
        <v>0</v>
      </c>
      <c r="E6">
        <f>'ORDER FORM'!$D$8</f>
        <v>0</v>
      </c>
      <c r="F6" t="s">
        <v>24</v>
      </c>
      <c r="G6">
        <f>'ORDER FORM'!$D$10</f>
        <v>0</v>
      </c>
      <c r="H6" s="246">
        <f>'ORDER FORM'!$J$10</f>
        <v>0</v>
      </c>
      <c r="I6" s="275">
        <f>'ORDER FORM'!$E$23</f>
        <v>0</v>
      </c>
      <c r="J6" s="275">
        <f>'ORDER FORM'!$F$23</f>
        <v>0</v>
      </c>
      <c r="K6">
        <f>'ORDER FORM'!$Q$10</f>
        <v>0</v>
      </c>
      <c r="N6" t="str">
        <f>IF(ISBLANK('ORDER FORM'!$B$23),"",'ORDER FORM'!$B$23)</f>
        <v/>
      </c>
      <c r="O6" t="str">
        <f>IF(ISBLANK('ORDER FORM'!$C$23),"",'ORDER FORM'!$C$23)</f>
        <v/>
      </c>
      <c r="P6" s="246" t="s">
        <v>117</v>
      </c>
      <c r="X6" s="91">
        <f>'Cut List'!H14</f>
        <v>0</v>
      </c>
      <c r="Y6" s="91">
        <f>'Cut List'!E14</f>
        <v>0</v>
      </c>
      <c r="Z6" s="91">
        <f>'Cut List'!Q14</f>
        <v>0</v>
      </c>
      <c r="AA6" s="91">
        <f>'Cut List'!R14</f>
        <v>0</v>
      </c>
    </row>
    <row r="7" spans="1:27" ht="12.75">
      <c r="A7" s="276">
        <f>'ORDER FORM'!$D$24</f>
        <v>0</v>
      </c>
      <c r="B7" t="str">
        <f>'ORDER FORM'!$D$7</f>
        <v>Cabinetmart Ic.</v>
      </c>
      <c r="C7">
        <f>'ORDER FORM'!$E$4</f>
        <v>0</v>
      </c>
      <c r="D7" s="276">
        <f>'ORDER FORM'!$D$24</f>
        <v>0</v>
      </c>
      <c r="E7">
        <f>'ORDER FORM'!$D$8</f>
        <v>0</v>
      </c>
      <c r="F7" t="s">
        <v>24</v>
      </c>
      <c r="G7">
        <f>'ORDER FORM'!$D$10</f>
        <v>0</v>
      </c>
      <c r="H7" s="246">
        <f>'ORDER FORM'!$J$10</f>
        <v>0</v>
      </c>
      <c r="I7" s="275">
        <f>'ORDER FORM'!$E$24</f>
        <v>0</v>
      </c>
      <c r="J7" s="275">
        <f>'ORDER FORM'!$F$24</f>
        <v>0</v>
      </c>
      <c r="K7">
        <f>'ORDER FORM'!$Q$10</f>
        <v>0</v>
      </c>
      <c r="N7" t="str">
        <f>IF(ISBLANK('ORDER FORM'!$B$24),"",'ORDER FORM'!$B$24)</f>
        <v/>
      </c>
      <c r="O7" t="str">
        <f>IF(ISBLANK('ORDER FORM'!$C$24),"",'ORDER FORM'!$C$24)</f>
        <v/>
      </c>
      <c r="P7" s="246" t="s">
        <v>117</v>
      </c>
      <c r="X7" s="91">
        <f>'Cut List'!H15</f>
        <v>0</v>
      </c>
      <c r="Y7" s="91">
        <f>'Cut List'!E15</f>
        <v>0</v>
      </c>
      <c r="Z7" s="91">
        <f>'Cut List'!Q15</f>
        <v>0</v>
      </c>
      <c r="AA7" s="91">
        <f>'Cut List'!R15</f>
        <v>0</v>
      </c>
    </row>
    <row r="8" spans="1:27" ht="12.75">
      <c r="A8" s="276">
        <f>'ORDER FORM'!$D$25</f>
        <v>0</v>
      </c>
      <c r="B8" t="str">
        <f>'ORDER FORM'!$D$7</f>
        <v>Cabinetmart Ic.</v>
      </c>
      <c r="C8">
        <f>'ORDER FORM'!$E$4</f>
        <v>0</v>
      </c>
      <c r="D8" s="276">
        <f>'ORDER FORM'!$D$25</f>
        <v>0</v>
      </c>
      <c r="E8">
        <f>'ORDER FORM'!$D$8</f>
        <v>0</v>
      </c>
      <c r="F8" t="s">
        <v>24</v>
      </c>
      <c r="G8">
        <f>'ORDER FORM'!$D$10</f>
        <v>0</v>
      </c>
      <c r="H8" s="246">
        <f>'ORDER FORM'!$J$10</f>
        <v>0</v>
      </c>
      <c r="I8" s="275">
        <f>'ORDER FORM'!$E$25</f>
        <v>0</v>
      </c>
      <c r="J8" s="275">
        <f>'ORDER FORM'!$F$25</f>
        <v>0</v>
      </c>
      <c r="K8">
        <f>'ORDER FORM'!$Q$10</f>
        <v>0</v>
      </c>
      <c r="N8" t="str">
        <f>IF(ISBLANK('ORDER FORM'!$B$25),"",'ORDER FORM'!$B$25)</f>
        <v/>
      </c>
      <c r="O8" t="str">
        <f>IF(ISBLANK('ORDER FORM'!$C$25),"",'ORDER FORM'!$C$25)</f>
        <v/>
      </c>
      <c r="P8" s="246" t="s">
        <v>117</v>
      </c>
      <c r="X8" s="91">
        <f>'Cut List'!H16</f>
        <v>0</v>
      </c>
      <c r="Y8" s="91">
        <f>'Cut List'!E16</f>
        <v>0</v>
      </c>
      <c r="Z8" s="91">
        <f>'Cut List'!Q16</f>
        <v>0</v>
      </c>
      <c r="AA8" s="91">
        <f>'Cut List'!R16</f>
        <v>0</v>
      </c>
    </row>
    <row r="9" spans="1:27" ht="12.75">
      <c r="A9" s="276">
        <f>'ORDER FORM'!$D$26</f>
        <v>0</v>
      </c>
      <c r="B9" t="str">
        <f>'ORDER FORM'!$D$7</f>
        <v>Cabinetmart Ic.</v>
      </c>
      <c r="C9">
        <f>'ORDER FORM'!$E$4</f>
        <v>0</v>
      </c>
      <c r="D9" s="276">
        <f>'ORDER FORM'!$D$26</f>
        <v>0</v>
      </c>
      <c r="E9">
        <f>'ORDER FORM'!$D$8</f>
        <v>0</v>
      </c>
      <c r="F9" t="s">
        <v>24</v>
      </c>
      <c r="G9">
        <f>'ORDER FORM'!$D$10</f>
        <v>0</v>
      </c>
      <c r="H9" s="246">
        <f>'ORDER FORM'!$J$10</f>
        <v>0</v>
      </c>
      <c r="I9" s="275">
        <f>'ORDER FORM'!$E$26</f>
        <v>0</v>
      </c>
      <c r="J9" s="275">
        <f>'ORDER FORM'!$F$26</f>
        <v>0</v>
      </c>
      <c r="K9">
        <f>'ORDER FORM'!$Q$10</f>
        <v>0</v>
      </c>
      <c r="N9" t="str">
        <f>IF(ISBLANK('ORDER FORM'!$B$26),"",'ORDER FORM'!$B$26)</f>
        <v/>
      </c>
      <c r="O9" t="str">
        <f>IF(ISBLANK('ORDER FORM'!$C$26),"",'ORDER FORM'!$C$26)</f>
        <v/>
      </c>
      <c r="P9" s="246" t="s">
        <v>117</v>
      </c>
      <c r="X9" s="91">
        <f>'Cut List'!H17</f>
        <v>0</v>
      </c>
      <c r="Y9" s="91">
        <f>'Cut List'!E17</f>
        <v>0</v>
      </c>
      <c r="Z9" s="91">
        <f>'Cut List'!Q17</f>
        <v>0</v>
      </c>
      <c r="AA9" s="91">
        <f>'Cut List'!R17</f>
        <v>0</v>
      </c>
    </row>
    <row r="10" spans="1:27" ht="12.75">
      <c r="A10" s="276">
        <f>'ORDER FORM'!$D$27</f>
        <v>0</v>
      </c>
      <c r="B10" t="str">
        <f>'ORDER FORM'!$D$7</f>
        <v>Cabinetmart Ic.</v>
      </c>
      <c r="C10">
        <f>'ORDER FORM'!$E$4</f>
        <v>0</v>
      </c>
      <c r="D10" s="276">
        <f>'ORDER FORM'!$D$27</f>
        <v>0</v>
      </c>
      <c r="E10">
        <f>'ORDER FORM'!$D$8</f>
        <v>0</v>
      </c>
      <c r="F10" t="s">
        <v>24</v>
      </c>
      <c r="G10">
        <f>'ORDER FORM'!$D$10</f>
        <v>0</v>
      </c>
      <c r="H10" s="246">
        <f>'ORDER FORM'!$J$10</f>
        <v>0</v>
      </c>
      <c r="I10" s="275">
        <f>'ORDER FORM'!$E$27</f>
        <v>0</v>
      </c>
      <c r="J10" s="275">
        <f>'ORDER FORM'!$F$27</f>
        <v>0</v>
      </c>
      <c r="K10">
        <f>'ORDER FORM'!$Q$10</f>
        <v>0</v>
      </c>
      <c r="N10" t="str">
        <f>IF(ISBLANK('ORDER FORM'!$B$27),"",'ORDER FORM'!$B$27)</f>
        <v/>
      </c>
      <c r="O10" t="str">
        <f>IF(ISBLANK('ORDER FORM'!$C$27),"",'ORDER FORM'!$C$27)</f>
        <v/>
      </c>
      <c r="P10" s="246" t="s">
        <v>117</v>
      </c>
      <c r="X10" s="91">
        <f>'Cut List'!H18</f>
        <v>0</v>
      </c>
      <c r="Y10" s="91">
        <f>'Cut List'!E18</f>
        <v>0</v>
      </c>
      <c r="Z10" s="91">
        <f>'Cut List'!Q18</f>
        <v>0</v>
      </c>
      <c r="AA10" s="91">
        <f>'Cut List'!R18</f>
        <v>0</v>
      </c>
    </row>
    <row r="11" spans="1:27" ht="12.75">
      <c r="A11" s="276">
        <f>'ORDER FORM'!$D$28</f>
        <v>0</v>
      </c>
      <c r="B11" t="str">
        <f>'ORDER FORM'!$D$7</f>
        <v>Cabinetmart Ic.</v>
      </c>
      <c r="C11">
        <f>'ORDER FORM'!$E$4</f>
        <v>0</v>
      </c>
      <c r="D11" s="276">
        <f>'ORDER FORM'!$D$28</f>
        <v>0</v>
      </c>
      <c r="E11">
        <f>'ORDER FORM'!$D$8</f>
        <v>0</v>
      </c>
      <c r="F11" t="s">
        <v>24</v>
      </c>
      <c r="G11">
        <f>'ORDER FORM'!$D$10</f>
        <v>0</v>
      </c>
      <c r="H11" s="246">
        <f>'ORDER FORM'!$J$10</f>
        <v>0</v>
      </c>
      <c r="I11" s="275">
        <f>'ORDER FORM'!$E$28</f>
        <v>0</v>
      </c>
      <c r="J11" s="275">
        <f>'ORDER FORM'!$F$28</f>
        <v>0</v>
      </c>
      <c r="K11">
        <f>'ORDER FORM'!$Q$10</f>
        <v>0</v>
      </c>
      <c r="N11" t="str">
        <f>IF(ISBLANK('ORDER FORM'!$B$28),"",'ORDER FORM'!$B$28)</f>
        <v/>
      </c>
      <c r="O11" t="str">
        <f>IF(ISBLANK('ORDER FORM'!$C$28),"",'ORDER FORM'!$C$28)</f>
        <v/>
      </c>
      <c r="P11" s="246" t="s">
        <v>117</v>
      </c>
      <c r="X11" s="91">
        <f>'Cut List'!H19</f>
        <v>0</v>
      </c>
      <c r="Y11" s="91">
        <f>'Cut List'!E19</f>
        <v>0</v>
      </c>
      <c r="Z11" s="91">
        <f>'Cut List'!Q19</f>
        <v>0</v>
      </c>
      <c r="AA11" s="91">
        <f>'Cut List'!R19</f>
        <v>0</v>
      </c>
    </row>
    <row r="12" spans="1:27" ht="12.75">
      <c r="A12" s="276">
        <f>'ORDER FORM'!$D$29</f>
        <v>0</v>
      </c>
      <c r="B12" t="str">
        <f>'ORDER FORM'!$D$7</f>
        <v>Cabinetmart Ic.</v>
      </c>
      <c r="C12">
        <f>'ORDER FORM'!$E$4</f>
        <v>0</v>
      </c>
      <c r="D12" s="276">
        <f>'ORDER FORM'!$D$29</f>
        <v>0</v>
      </c>
      <c r="E12">
        <f>'ORDER FORM'!$D$8</f>
        <v>0</v>
      </c>
      <c r="F12" t="s">
        <v>24</v>
      </c>
      <c r="G12">
        <f>'ORDER FORM'!$D$10</f>
        <v>0</v>
      </c>
      <c r="H12" s="246">
        <f>'ORDER FORM'!$J$10</f>
        <v>0</v>
      </c>
      <c r="I12" s="275">
        <f>'ORDER FORM'!$E$29</f>
        <v>0</v>
      </c>
      <c r="J12" s="275">
        <f>'ORDER FORM'!$F$29</f>
        <v>0</v>
      </c>
      <c r="K12">
        <f>'ORDER FORM'!$Q$10</f>
        <v>0</v>
      </c>
      <c r="N12" t="str">
        <f>IF(ISBLANK('ORDER FORM'!$B$29),"",'ORDER FORM'!$B$29)</f>
        <v/>
      </c>
      <c r="O12" t="str">
        <f>IF(ISBLANK('ORDER FORM'!$C$29),"",'ORDER FORM'!$C$29)</f>
        <v/>
      </c>
      <c r="P12" s="246" t="s">
        <v>117</v>
      </c>
      <c r="X12" s="91">
        <f>'Cut List'!H20</f>
        <v>0</v>
      </c>
      <c r="Y12" s="91">
        <f>'Cut List'!E20</f>
        <v>0</v>
      </c>
      <c r="Z12" s="91">
        <f>'Cut List'!Q20</f>
        <v>0</v>
      </c>
      <c r="AA12" s="91">
        <f>'Cut List'!R20</f>
        <v>0</v>
      </c>
    </row>
    <row r="13" spans="1:27" ht="12.75">
      <c r="A13" s="276">
        <f>'ORDER FORM'!$D$30</f>
        <v>0</v>
      </c>
      <c r="B13" t="str">
        <f>'ORDER FORM'!$D$7</f>
        <v>Cabinetmart Ic.</v>
      </c>
      <c r="C13">
        <f>'ORDER FORM'!$E$4</f>
        <v>0</v>
      </c>
      <c r="D13" s="276">
        <f>'ORDER FORM'!$D$30</f>
        <v>0</v>
      </c>
      <c r="E13">
        <f>'ORDER FORM'!$D$8</f>
        <v>0</v>
      </c>
      <c r="F13" t="s">
        <v>24</v>
      </c>
      <c r="G13">
        <f>'ORDER FORM'!$D$10</f>
        <v>0</v>
      </c>
      <c r="H13" s="246">
        <f>'ORDER FORM'!$J$10</f>
        <v>0</v>
      </c>
      <c r="I13" s="275">
        <f>'ORDER FORM'!$E$30</f>
        <v>0</v>
      </c>
      <c r="J13" s="275">
        <f>'ORDER FORM'!$F$30</f>
        <v>0</v>
      </c>
      <c r="K13">
        <f>'ORDER FORM'!$Q$10</f>
        <v>0</v>
      </c>
      <c r="N13" t="str">
        <f>IF(ISBLANK('ORDER FORM'!$B$30),"",'ORDER FORM'!$B$30)</f>
        <v/>
      </c>
      <c r="O13" t="str">
        <f>IF(ISBLANK('ORDER FORM'!$C$30),"",'ORDER FORM'!$C$30)</f>
        <v/>
      </c>
      <c r="P13" s="246" t="s">
        <v>117</v>
      </c>
      <c r="X13" s="91">
        <f>'Cut List'!H21</f>
        <v>0</v>
      </c>
      <c r="Y13" s="91">
        <f>'Cut List'!E21</f>
        <v>0</v>
      </c>
      <c r="Z13" s="91">
        <f>'Cut List'!Q21</f>
        <v>0</v>
      </c>
      <c r="AA13" s="91">
        <f>'Cut List'!R21</f>
        <v>0</v>
      </c>
    </row>
    <row r="14" spans="1:27" ht="12.75">
      <c r="A14" s="276">
        <f>'ORDER FORM'!$D$31</f>
        <v>0</v>
      </c>
      <c r="B14" t="str">
        <f>'ORDER FORM'!$D$7</f>
        <v>Cabinetmart Ic.</v>
      </c>
      <c r="C14">
        <f>'ORDER FORM'!$E$4</f>
        <v>0</v>
      </c>
      <c r="D14" s="276">
        <f>'ORDER FORM'!$D$31</f>
        <v>0</v>
      </c>
      <c r="E14">
        <f>'ORDER FORM'!$D$8</f>
        <v>0</v>
      </c>
      <c r="F14" t="s">
        <v>24</v>
      </c>
      <c r="G14">
        <f>'ORDER FORM'!$D$10</f>
        <v>0</v>
      </c>
      <c r="H14" s="246">
        <f>'ORDER FORM'!$J$10</f>
        <v>0</v>
      </c>
      <c r="I14" s="275">
        <f>'ORDER FORM'!$E$31</f>
        <v>0</v>
      </c>
      <c r="J14" s="275">
        <f>'ORDER FORM'!$F$31</f>
        <v>0</v>
      </c>
      <c r="K14">
        <f>'ORDER FORM'!$Q$10</f>
        <v>0</v>
      </c>
      <c r="N14" t="str">
        <f>IF(ISBLANK('ORDER FORM'!$B$31),"",'ORDER FORM'!$B$31)</f>
        <v/>
      </c>
      <c r="O14" t="str">
        <f>IF(ISBLANK('ORDER FORM'!$C$31),"",'ORDER FORM'!$C$31)</f>
        <v/>
      </c>
      <c r="P14" s="246" t="s">
        <v>117</v>
      </c>
      <c r="X14" s="91">
        <f>'Cut List'!H22</f>
        <v>0</v>
      </c>
      <c r="Y14" s="91">
        <f>'Cut List'!E22</f>
        <v>0</v>
      </c>
      <c r="Z14" s="91">
        <f>'Cut List'!Q22</f>
        <v>0</v>
      </c>
      <c r="AA14" s="91">
        <f>'Cut List'!R22</f>
        <v>0</v>
      </c>
    </row>
    <row r="15" spans="1:27" ht="12.75">
      <c r="A15" s="276">
        <f>'ORDER FORM'!$D$32</f>
        <v>0</v>
      </c>
      <c r="B15" t="str">
        <f>'ORDER FORM'!$D$7</f>
        <v>Cabinetmart Ic.</v>
      </c>
      <c r="C15">
        <f>'ORDER FORM'!$E$4</f>
        <v>0</v>
      </c>
      <c r="D15" s="276">
        <f>'ORDER FORM'!$D$32</f>
        <v>0</v>
      </c>
      <c r="E15">
        <f>'ORDER FORM'!$D$8</f>
        <v>0</v>
      </c>
      <c r="F15" t="s">
        <v>24</v>
      </c>
      <c r="G15">
        <f>'ORDER FORM'!$D$10</f>
        <v>0</v>
      </c>
      <c r="H15" s="246">
        <f>'ORDER FORM'!$J$10</f>
        <v>0</v>
      </c>
      <c r="I15" s="275">
        <f>'ORDER FORM'!$E$32</f>
        <v>0</v>
      </c>
      <c r="J15" s="275">
        <f>'ORDER FORM'!$F$32</f>
        <v>0</v>
      </c>
      <c r="K15">
        <f>'ORDER FORM'!$Q$10</f>
        <v>0</v>
      </c>
      <c r="N15" t="str">
        <f>IF(ISBLANK('ORDER FORM'!$B$32),"",'ORDER FORM'!$B$32)</f>
        <v/>
      </c>
      <c r="O15" t="str">
        <f>IF(ISBLANK('ORDER FORM'!$C$32),"",'ORDER FORM'!$C$32)</f>
        <v/>
      </c>
      <c r="P15" s="246" t="s">
        <v>117</v>
      </c>
      <c r="X15" s="91">
        <f>'Cut List'!H23</f>
        <v>0</v>
      </c>
      <c r="Y15" s="91">
        <f>'Cut List'!E23</f>
        <v>0</v>
      </c>
      <c r="Z15" s="91">
        <f>'Cut List'!Q23</f>
        <v>0</v>
      </c>
      <c r="AA15" s="91">
        <f>'Cut List'!R23</f>
        <v>0</v>
      </c>
    </row>
    <row r="16" spans="1:27" ht="12.75">
      <c r="A16" s="276">
        <f>'ORDER FORM'!$D$33</f>
        <v>0</v>
      </c>
      <c r="B16" t="str">
        <f>'ORDER FORM'!$D$7</f>
        <v>Cabinetmart Ic.</v>
      </c>
      <c r="C16">
        <f>'ORDER FORM'!$E$4</f>
        <v>0</v>
      </c>
      <c r="D16" s="276">
        <f>'ORDER FORM'!$D$33</f>
        <v>0</v>
      </c>
      <c r="E16">
        <f>'ORDER FORM'!$D$8</f>
        <v>0</v>
      </c>
      <c r="F16" t="s">
        <v>24</v>
      </c>
      <c r="G16">
        <f>'ORDER FORM'!$D$10</f>
        <v>0</v>
      </c>
      <c r="H16" s="246">
        <f>'ORDER FORM'!$J$10</f>
        <v>0</v>
      </c>
      <c r="I16" s="275">
        <f>'ORDER FORM'!$E$33</f>
        <v>0</v>
      </c>
      <c r="J16" s="275">
        <f>'ORDER FORM'!$F$33</f>
        <v>0</v>
      </c>
      <c r="K16">
        <f>'ORDER FORM'!$Q$10</f>
        <v>0</v>
      </c>
      <c r="N16" t="str">
        <f>IF(ISBLANK('ORDER FORM'!$B$33),"",'ORDER FORM'!$B$33)</f>
        <v/>
      </c>
      <c r="O16" t="str">
        <f>IF(ISBLANK('ORDER FORM'!$C$33),"",'ORDER FORM'!$C$33)</f>
        <v/>
      </c>
      <c r="P16" s="246" t="s">
        <v>117</v>
      </c>
      <c r="X16" s="91">
        <f>'Cut List'!H24</f>
        <v>0</v>
      </c>
      <c r="Y16" s="91">
        <f>'Cut List'!E24</f>
        <v>0</v>
      </c>
      <c r="Z16" s="91">
        <f>'Cut List'!Q24</f>
        <v>0</v>
      </c>
      <c r="AA16" s="91">
        <f>'Cut List'!R24</f>
        <v>0</v>
      </c>
    </row>
    <row r="17" spans="1:27" ht="12.75">
      <c r="A17" s="276">
        <f>'ORDER FORM'!$J$19</f>
        <v>0</v>
      </c>
      <c r="B17" t="str">
        <f>'ORDER FORM'!$D$7</f>
        <v>Cabinetmart Ic.</v>
      </c>
      <c r="C17">
        <f>'ORDER FORM'!$E$4</f>
        <v>0</v>
      </c>
      <c r="D17" s="276">
        <f>'ORDER FORM'!$J$19</f>
        <v>0</v>
      </c>
      <c r="E17">
        <f>'ORDER FORM'!$D$8</f>
        <v>0</v>
      </c>
      <c r="F17" t="s">
        <v>25</v>
      </c>
      <c r="G17">
        <f>'ORDER FORM'!$D$10</f>
        <v>0</v>
      </c>
      <c r="H17" s="246">
        <f>'ORDER FORM'!$J$10</f>
        <v>0</v>
      </c>
      <c r="I17" s="275">
        <f>'ORDER FORM'!$K$19</f>
        <v>0</v>
      </c>
      <c r="J17" s="275">
        <f>'ORDER FORM'!$L$19</f>
        <v>0</v>
      </c>
      <c r="K17">
        <f>'ORDER FORM'!$Q$10</f>
        <v>0</v>
      </c>
      <c r="N17" t="str">
        <f>IF(ISBLANK('ORDER FORM'!$H$19),"",'ORDER FORM'!$H$19)</f>
        <v/>
      </c>
      <c r="O17" t="str">
        <f>IF(ISBLANK('ORDER FORM'!$I$19),"",'ORDER FORM'!$I$19)</f>
        <v/>
      </c>
      <c r="P17" s="246" t="s">
        <v>117</v>
      </c>
      <c r="X17" s="91">
        <f>'Cut List'!H26</f>
        <v>0</v>
      </c>
      <c r="Y17" s="91">
        <f>'Cut List'!E26</f>
        <v>0</v>
      </c>
      <c r="Z17" s="91">
        <f>'Cut List'!Q26</f>
        <v>0</v>
      </c>
      <c r="AA17" s="91">
        <f>'Cut List'!R26</f>
        <v>0</v>
      </c>
    </row>
    <row r="18" spans="1:27" ht="12.75">
      <c r="A18" s="276">
        <f>'ORDER FORM'!$J$20</f>
        <v>0</v>
      </c>
      <c r="B18" t="str">
        <f>'ORDER FORM'!$D$7</f>
        <v>Cabinetmart Ic.</v>
      </c>
      <c r="C18">
        <f>'ORDER FORM'!$E$4</f>
        <v>0</v>
      </c>
      <c r="D18" s="276">
        <f>'ORDER FORM'!$J$20</f>
        <v>0</v>
      </c>
      <c r="E18">
        <f>'ORDER FORM'!$D$8</f>
        <v>0</v>
      </c>
      <c r="F18" t="s">
        <v>25</v>
      </c>
      <c r="G18">
        <f>'ORDER FORM'!$D$10</f>
        <v>0</v>
      </c>
      <c r="H18" s="246">
        <f>'ORDER FORM'!$J$10</f>
        <v>0</v>
      </c>
      <c r="I18" s="275">
        <f>'ORDER FORM'!$K$20</f>
        <v>0</v>
      </c>
      <c r="J18" s="275">
        <f>'ORDER FORM'!$L$20</f>
        <v>0</v>
      </c>
      <c r="K18">
        <f>'ORDER FORM'!$Q$10</f>
        <v>0</v>
      </c>
      <c r="N18" t="str">
        <f>IF(ISBLANK('ORDER FORM'!$H$20),"",'ORDER FORM'!$H$20)</f>
        <v/>
      </c>
      <c r="O18" t="str">
        <f>IF(ISBLANK('ORDER FORM'!$I$20),"",'ORDER FORM'!$I$20)</f>
        <v/>
      </c>
      <c r="P18" s="246" t="s">
        <v>117</v>
      </c>
      <c r="X18" s="91">
        <f>'Cut List'!H27</f>
        <v>0</v>
      </c>
      <c r="Y18" s="91">
        <f>'Cut List'!E27</f>
        <v>0</v>
      </c>
      <c r="Z18" s="91">
        <f>'Cut List'!Q27</f>
        <v>0</v>
      </c>
      <c r="AA18" s="91">
        <f>'Cut List'!R27</f>
        <v>0</v>
      </c>
    </row>
    <row r="19" spans="1:27" ht="12.75">
      <c r="A19" s="276">
        <f>'ORDER FORM'!$J$21</f>
        <v>0</v>
      </c>
      <c r="B19" t="str">
        <f>'ORDER FORM'!$D$7</f>
        <v>Cabinetmart Ic.</v>
      </c>
      <c r="C19">
        <f>'ORDER FORM'!$E$4</f>
        <v>0</v>
      </c>
      <c r="D19" s="276">
        <f>'ORDER FORM'!$J$21</f>
        <v>0</v>
      </c>
      <c r="E19">
        <f>'ORDER FORM'!$D$8</f>
        <v>0</v>
      </c>
      <c r="F19" t="s">
        <v>25</v>
      </c>
      <c r="G19">
        <f>'ORDER FORM'!$D$10</f>
        <v>0</v>
      </c>
      <c r="H19" s="246">
        <f>'ORDER FORM'!$J$10</f>
        <v>0</v>
      </c>
      <c r="I19" s="275">
        <f>'ORDER FORM'!$K$21</f>
        <v>0</v>
      </c>
      <c r="J19" s="275">
        <f>'ORDER FORM'!$L$21</f>
        <v>0</v>
      </c>
      <c r="K19">
        <f>'ORDER FORM'!$Q$10</f>
        <v>0</v>
      </c>
      <c r="N19" t="str">
        <f>IF(ISBLANK('ORDER FORM'!$H$21),"",'ORDER FORM'!$H$21)</f>
        <v/>
      </c>
      <c r="O19" t="str">
        <f>IF(ISBLANK('ORDER FORM'!$I$21),"",'ORDER FORM'!$I$21)</f>
        <v/>
      </c>
      <c r="P19" s="246" t="s">
        <v>117</v>
      </c>
      <c r="X19" s="91">
        <f>'Cut List'!H28</f>
        <v>0</v>
      </c>
      <c r="Y19" s="91">
        <f>'Cut List'!E28</f>
        <v>0</v>
      </c>
      <c r="Z19" s="91">
        <f>'Cut List'!Q28</f>
        <v>0</v>
      </c>
      <c r="AA19" s="91">
        <f>'Cut List'!R28</f>
        <v>0</v>
      </c>
    </row>
    <row r="20" spans="1:27" ht="12.75">
      <c r="A20" s="276">
        <f>'ORDER FORM'!$J$22</f>
        <v>0</v>
      </c>
      <c r="B20" t="str">
        <f>'ORDER FORM'!$D$7</f>
        <v>Cabinetmart Ic.</v>
      </c>
      <c r="C20">
        <f>'ORDER FORM'!$E$4</f>
        <v>0</v>
      </c>
      <c r="D20" s="276">
        <f>'ORDER FORM'!$J$22</f>
        <v>0</v>
      </c>
      <c r="E20">
        <f>'ORDER FORM'!$D$8</f>
        <v>0</v>
      </c>
      <c r="F20" t="s">
        <v>25</v>
      </c>
      <c r="G20">
        <f>'ORDER FORM'!$D$10</f>
        <v>0</v>
      </c>
      <c r="H20" s="246">
        <f>'ORDER FORM'!$J$10</f>
        <v>0</v>
      </c>
      <c r="I20" s="275">
        <f>'ORDER FORM'!$K$22</f>
        <v>0</v>
      </c>
      <c r="J20" s="275">
        <f>'ORDER FORM'!$L$22</f>
        <v>0</v>
      </c>
      <c r="K20">
        <f>'ORDER FORM'!$Q$10</f>
        <v>0</v>
      </c>
      <c r="N20" t="str">
        <f>IF(ISBLANK('ORDER FORM'!$H$22),"",'ORDER FORM'!$H$22)</f>
        <v/>
      </c>
      <c r="O20" t="str">
        <f>IF(ISBLANK('ORDER FORM'!$I$22),"",'ORDER FORM'!$I$22)</f>
        <v/>
      </c>
      <c r="P20" s="246" t="s">
        <v>117</v>
      </c>
      <c r="X20" s="91">
        <f>'Cut List'!H29</f>
        <v>0</v>
      </c>
      <c r="Y20" s="91">
        <f>'Cut List'!E29</f>
        <v>0</v>
      </c>
      <c r="Z20" s="91">
        <f>'Cut List'!Q29</f>
        <v>0</v>
      </c>
      <c r="AA20" s="91">
        <f>'Cut List'!R29</f>
        <v>0</v>
      </c>
    </row>
    <row r="21" spans="1:27" ht="12.75">
      <c r="A21" s="276">
        <f>'ORDER FORM'!$J$23</f>
        <v>0</v>
      </c>
      <c r="B21" t="str">
        <f>'ORDER FORM'!$D$7</f>
        <v>Cabinetmart Ic.</v>
      </c>
      <c r="C21">
        <f>'ORDER FORM'!$E$4</f>
        <v>0</v>
      </c>
      <c r="D21" s="276">
        <f>'ORDER FORM'!$J$23</f>
        <v>0</v>
      </c>
      <c r="E21">
        <f>'ORDER FORM'!$D$8</f>
        <v>0</v>
      </c>
      <c r="F21" t="s">
        <v>25</v>
      </c>
      <c r="G21">
        <f>'ORDER FORM'!$D$10</f>
        <v>0</v>
      </c>
      <c r="H21" s="246">
        <f>'ORDER FORM'!$J$10</f>
        <v>0</v>
      </c>
      <c r="I21" s="275">
        <f>'ORDER FORM'!$K$23</f>
        <v>0</v>
      </c>
      <c r="J21" s="275">
        <f>'ORDER FORM'!$L$23</f>
        <v>0</v>
      </c>
      <c r="K21">
        <f>'ORDER FORM'!$Q$10</f>
        <v>0</v>
      </c>
      <c r="N21" t="str">
        <f>IF(ISBLANK('ORDER FORM'!$H$23),"",'ORDER FORM'!$H$23)</f>
        <v/>
      </c>
      <c r="O21" t="str">
        <f>IF(ISBLANK('ORDER FORM'!$I$23),"",'ORDER FORM'!$I$23)</f>
        <v/>
      </c>
      <c r="P21" s="246" t="s">
        <v>117</v>
      </c>
      <c r="X21" s="91">
        <f>'Cut List'!H30</f>
        <v>0</v>
      </c>
      <c r="Y21" s="91">
        <f>'Cut List'!E30</f>
        <v>0</v>
      </c>
      <c r="Z21" s="91">
        <f>'Cut List'!Q30</f>
        <v>0</v>
      </c>
      <c r="AA21" s="91">
        <f>'Cut List'!R30</f>
        <v>0</v>
      </c>
    </row>
    <row r="22" spans="1:27" ht="12.75">
      <c r="A22" s="276">
        <f>'ORDER FORM'!$J$24</f>
        <v>0</v>
      </c>
      <c r="B22" t="str">
        <f>'ORDER FORM'!$D$7</f>
        <v>Cabinetmart Ic.</v>
      </c>
      <c r="C22">
        <f>'ORDER FORM'!$E$4</f>
        <v>0</v>
      </c>
      <c r="D22" s="276">
        <f>'ORDER FORM'!$J$24</f>
        <v>0</v>
      </c>
      <c r="E22">
        <f>'ORDER FORM'!$D$8</f>
        <v>0</v>
      </c>
      <c r="F22" t="s">
        <v>25</v>
      </c>
      <c r="G22">
        <f>'ORDER FORM'!$D$10</f>
        <v>0</v>
      </c>
      <c r="H22" s="246">
        <f>'ORDER FORM'!$J$10</f>
        <v>0</v>
      </c>
      <c r="I22" s="275">
        <f>'ORDER FORM'!$K$24</f>
        <v>0</v>
      </c>
      <c r="J22" s="275">
        <f>'ORDER FORM'!$L$24</f>
        <v>0</v>
      </c>
      <c r="K22">
        <f>'ORDER FORM'!$Q$10</f>
        <v>0</v>
      </c>
      <c r="N22" t="str">
        <f>IF(ISBLANK('ORDER FORM'!$H$24),"",'ORDER FORM'!$H$24)</f>
        <v/>
      </c>
      <c r="O22" t="str">
        <f>IF(ISBLANK('ORDER FORM'!$I$24),"",'ORDER FORM'!$I$24)</f>
        <v/>
      </c>
      <c r="P22" s="246" t="s">
        <v>117</v>
      </c>
      <c r="X22" s="91">
        <f>'Cut List'!H31</f>
        <v>0</v>
      </c>
      <c r="Y22" s="91">
        <f>'Cut List'!E31</f>
        <v>0</v>
      </c>
      <c r="Z22" s="91">
        <f>'Cut List'!Q31</f>
        <v>0</v>
      </c>
      <c r="AA22" s="91">
        <f>'Cut List'!R31</f>
        <v>0</v>
      </c>
    </row>
    <row r="23" spans="1:27" ht="12.75">
      <c r="A23" s="276">
        <f>'ORDER FORM'!$J$25</f>
        <v>0</v>
      </c>
      <c r="B23" t="str">
        <f>'ORDER FORM'!$D$7</f>
        <v>Cabinetmart Ic.</v>
      </c>
      <c r="C23">
        <f>'ORDER FORM'!$E$4</f>
        <v>0</v>
      </c>
      <c r="D23" s="276">
        <f>'ORDER FORM'!$J$25</f>
        <v>0</v>
      </c>
      <c r="E23">
        <f>'ORDER FORM'!$D$8</f>
        <v>0</v>
      </c>
      <c r="F23" t="s">
        <v>25</v>
      </c>
      <c r="G23">
        <f>'ORDER FORM'!$D$10</f>
        <v>0</v>
      </c>
      <c r="H23" s="246">
        <f>'ORDER FORM'!$J$10</f>
        <v>0</v>
      </c>
      <c r="I23" s="275">
        <f>'ORDER FORM'!$K$25</f>
        <v>0</v>
      </c>
      <c r="J23" s="275">
        <f>'ORDER FORM'!$L$25</f>
        <v>0</v>
      </c>
      <c r="K23">
        <f>'ORDER FORM'!$Q$10</f>
        <v>0</v>
      </c>
      <c r="N23" t="str">
        <f>IF(ISBLANK('ORDER FORM'!$H$25),"",'ORDER FORM'!$H$25)</f>
        <v/>
      </c>
      <c r="O23" t="str">
        <f>IF(ISBLANK('ORDER FORM'!$I$25),"",'ORDER FORM'!$I$25)</f>
        <v/>
      </c>
      <c r="P23" s="246" t="s">
        <v>117</v>
      </c>
      <c r="X23" s="91">
        <f>'Cut List'!H32</f>
        <v>0</v>
      </c>
      <c r="Y23" s="91">
        <f>'Cut List'!E32</f>
        <v>0</v>
      </c>
      <c r="Z23" s="91">
        <f>'Cut List'!Q32</f>
        <v>0</v>
      </c>
      <c r="AA23" s="91">
        <f>'Cut List'!R32</f>
        <v>0</v>
      </c>
    </row>
    <row r="24" spans="1:27" ht="12.75">
      <c r="A24" s="276">
        <f>'ORDER FORM'!$J$26</f>
        <v>0</v>
      </c>
      <c r="B24" t="str">
        <f>'ORDER FORM'!$D$7</f>
        <v>Cabinetmart Ic.</v>
      </c>
      <c r="C24">
        <f>'ORDER FORM'!$E$4</f>
        <v>0</v>
      </c>
      <c r="D24" s="276">
        <f>'ORDER FORM'!$J$26</f>
        <v>0</v>
      </c>
      <c r="E24">
        <f>'ORDER FORM'!$D$8</f>
        <v>0</v>
      </c>
      <c r="F24" t="s">
        <v>25</v>
      </c>
      <c r="G24">
        <f>'ORDER FORM'!$D$10</f>
        <v>0</v>
      </c>
      <c r="H24" s="246">
        <f>'ORDER FORM'!$J$10</f>
        <v>0</v>
      </c>
      <c r="I24" s="275">
        <f>'ORDER FORM'!$K$26</f>
        <v>0</v>
      </c>
      <c r="J24" s="275">
        <f>'ORDER FORM'!$L$26</f>
        <v>0</v>
      </c>
      <c r="K24">
        <f>'ORDER FORM'!$Q$10</f>
        <v>0</v>
      </c>
      <c r="N24" t="str">
        <f>IF(ISBLANK('ORDER FORM'!$H$26),"",'ORDER FORM'!$H$26)</f>
        <v/>
      </c>
      <c r="O24" t="str">
        <f>IF(ISBLANK('ORDER FORM'!$I$26),"",'ORDER FORM'!$I$26)</f>
        <v/>
      </c>
      <c r="P24" s="246" t="s">
        <v>117</v>
      </c>
      <c r="X24" s="91">
        <f>'Cut List'!H33</f>
        <v>0</v>
      </c>
      <c r="Y24" s="91">
        <f>'Cut List'!E33</f>
        <v>0</v>
      </c>
      <c r="Z24" s="91">
        <f>'Cut List'!Q33</f>
        <v>0</v>
      </c>
      <c r="AA24" s="91">
        <f>'Cut List'!R33</f>
        <v>0</v>
      </c>
    </row>
    <row r="25" spans="1:27" ht="12.75">
      <c r="A25" s="276">
        <f>'ORDER FORM'!$J$27</f>
        <v>0</v>
      </c>
      <c r="B25" t="str">
        <f>'ORDER FORM'!$D$7</f>
        <v>Cabinetmart Ic.</v>
      </c>
      <c r="C25">
        <f>'ORDER FORM'!$E$4</f>
        <v>0</v>
      </c>
      <c r="D25" s="276">
        <f>'ORDER FORM'!$J$27</f>
        <v>0</v>
      </c>
      <c r="E25">
        <f>'ORDER FORM'!$D$8</f>
        <v>0</v>
      </c>
      <c r="F25" t="s">
        <v>25</v>
      </c>
      <c r="G25">
        <f>'ORDER FORM'!$D$10</f>
        <v>0</v>
      </c>
      <c r="H25" s="246">
        <f>'ORDER FORM'!$J$10</f>
        <v>0</v>
      </c>
      <c r="I25" s="275">
        <f>'ORDER FORM'!$K$27</f>
        <v>0</v>
      </c>
      <c r="J25" s="275">
        <f>'ORDER FORM'!$L$27</f>
        <v>0</v>
      </c>
      <c r="K25">
        <f>'ORDER FORM'!$Q$10</f>
        <v>0</v>
      </c>
      <c r="N25" t="str">
        <f>IF(ISBLANK('ORDER FORM'!$H$27),"",'ORDER FORM'!$H$27)</f>
        <v/>
      </c>
      <c r="O25" t="str">
        <f>IF(ISBLANK('ORDER FORM'!$I$27),"",'ORDER FORM'!$I$27)</f>
        <v/>
      </c>
      <c r="P25" s="246" t="s">
        <v>117</v>
      </c>
      <c r="X25" s="91">
        <f>'Cut List'!H34</f>
        <v>0</v>
      </c>
      <c r="Y25" s="91">
        <f>'Cut List'!E34</f>
        <v>0</v>
      </c>
      <c r="Z25" s="91">
        <f>'Cut List'!Q34</f>
        <v>0</v>
      </c>
      <c r="AA25" s="91">
        <f>'Cut List'!R34</f>
        <v>0</v>
      </c>
    </row>
    <row r="26" spans="1:27" ht="12.75">
      <c r="A26" s="276">
        <f>'ORDER FORM'!$J$28</f>
        <v>0</v>
      </c>
      <c r="B26" t="str">
        <f>'ORDER FORM'!$D$7</f>
        <v>Cabinetmart Ic.</v>
      </c>
      <c r="C26">
        <f>'ORDER FORM'!$E$4</f>
        <v>0</v>
      </c>
      <c r="D26" s="276">
        <f>'ORDER FORM'!$J$28</f>
        <v>0</v>
      </c>
      <c r="E26">
        <f>'ORDER FORM'!$D$8</f>
        <v>0</v>
      </c>
      <c r="F26" t="s">
        <v>25</v>
      </c>
      <c r="G26">
        <f>'ORDER FORM'!$D$10</f>
        <v>0</v>
      </c>
      <c r="H26" s="246">
        <f>'ORDER FORM'!$J$10</f>
        <v>0</v>
      </c>
      <c r="I26" s="275">
        <f>'ORDER FORM'!$K$28</f>
        <v>0</v>
      </c>
      <c r="J26" s="275">
        <f>'ORDER FORM'!$L$28</f>
        <v>0</v>
      </c>
      <c r="K26">
        <f>'ORDER FORM'!$Q$10</f>
        <v>0</v>
      </c>
      <c r="N26" t="str">
        <f>IF(ISBLANK('ORDER FORM'!$H$28),"",'ORDER FORM'!$H$28)</f>
        <v/>
      </c>
      <c r="O26" t="str">
        <f>IF(ISBLANK('ORDER FORM'!$I$28),"",'ORDER FORM'!$I$28)</f>
        <v/>
      </c>
      <c r="P26" s="246" t="s">
        <v>117</v>
      </c>
      <c r="X26" s="91">
        <f>'Cut List'!H35</f>
        <v>0</v>
      </c>
      <c r="Y26" s="91">
        <f>'Cut List'!E35</f>
        <v>0</v>
      </c>
      <c r="Z26" s="91">
        <f>'Cut List'!Q35</f>
        <v>0</v>
      </c>
      <c r="AA26" s="91">
        <f>'Cut List'!R35</f>
        <v>0</v>
      </c>
    </row>
    <row r="27" spans="1:27" ht="12.75">
      <c r="A27" s="276">
        <f>'ORDER FORM'!$J$29</f>
        <v>0</v>
      </c>
      <c r="B27" t="str">
        <f>'ORDER FORM'!$D$7</f>
        <v>Cabinetmart Ic.</v>
      </c>
      <c r="C27">
        <f>'ORDER FORM'!$E$4</f>
        <v>0</v>
      </c>
      <c r="D27" s="276">
        <f>'ORDER FORM'!$J$29</f>
        <v>0</v>
      </c>
      <c r="E27">
        <f>'ORDER FORM'!$D$8</f>
        <v>0</v>
      </c>
      <c r="F27" t="s">
        <v>25</v>
      </c>
      <c r="G27">
        <f>'ORDER FORM'!$D$10</f>
        <v>0</v>
      </c>
      <c r="H27" s="246">
        <f>'ORDER FORM'!$J$10</f>
        <v>0</v>
      </c>
      <c r="I27" s="275">
        <f>'ORDER FORM'!$K$29</f>
        <v>0</v>
      </c>
      <c r="J27" s="275">
        <f>'ORDER FORM'!$L$29</f>
        <v>0</v>
      </c>
      <c r="K27">
        <f>'ORDER FORM'!$Q$10</f>
        <v>0</v>
      </c>
      <c r="N27" t="str">
        <f>IF(ISBLANK('ORDER FORM'!$H$29),"",'ORDER FORM'!$H$29)</f>
        <v/>
      </c>
      <c r="O27" t="str">
        <f>IF(ISBLANK('ORDER FORM'!$I$29),"",'ORDER FORM'!$I$29)</f>
        <v/>
      </c>
      <c r="P27" s="246" t="s">
        <v>117</v>
      </c>
      <c r="X27" s="91">
        <f>'Cut List'!H36</f>
        <v>0</v>
      </c>
      <c r="Y27" s="91">
        <f>'Cut List'!E36</f>
        <v>0</v>
      </c>
      <c r="Z27" s="91">
        <f>'Cut List'!Q36</f>
        <v>0</v>
      </c>
      <c r="AA27" s="91">
        <f>'Cut List'!R36</f>
        <v>0</v>
      </c>
    </row>
    <row r="28" spans="1:27" ht="12.75">
      <c r="A28" s="276">
        <f>'ORDER FORM'!$J$30</f>
        <v>0</v>
      </c>
      <c r="B28" t="str">
        <f>'ORDER FORM'!$D$7</f>
        <v>Cabinetmart Ic.</v>
      </c>
      <c r="C28">
        <f>'ORDER FORM'!$E$4</f>
        <v>0</v>
      </c>
      <c r="D28" s="276">
        <f>'ORDER FORM'!$J$30</f>
        <v>0</v>
      </c>
      <c r="E28">
        <f>'ORDER FORM'!$D$8</f>
        <v>0</v>
      </c>
      <c r="F28" t="s">
        <v>25</v>
      </c>
      <c r="G28">
        <f>'ORDER FORM'!$D$10</f>
        <v>0</v>
      </c>
      <c r="H28" s="246">
        <f>'ORDER FORM'!$J$10</f>
        <v>0</v>
      </c>
      <c r="I28" s="275">
        <f>'ORDER FORM'!$K$30</f>
        <v>0</v>
      </c>
      <c r="J28" s="275">
        <f>'ORDER FORM'!$L$30</f>
        <v>0</v>
      </c>
      <c r="K28">
        <f>'ORDER FORM'!$Q$10</f>
        <v>0</v>
      </c>
      <c r="N28" t="str">
        <f>IF(ISBLANK('ORDER FORM'!$H$30),"",'ORDER FORM'!$H$30)</f>
        <v/>
      </c>
      <c r="O28" t="str">
        <f>IF(ISBLANK('ORDER FORM'!$I$30),"",'ORDER FORM'!$I$30)</f>
        <v/>
      </c>
      <c r="P28" s="246" t="s">
        <v>117</v>
      </c>
      <c r="X28" s="91">
        <f>'Cut List'!H37</f>
        <v>0</v>
      </c>
      <c r="Y28" s="91">
        <f>'Cut List'!E37</f>
        <v>0</v>
      </c>
      <c r="Z28" s="91">
        <f>'Cut List'!Q37</f>
        <v>0</v>
      </c>
      <c r="AA28" s="91">
        <f>'Cut List'!R37</f>
        <v>0</v>
      </c>
    </row>
    <row r="29" spans="1:27" ht="12.75">
      <c r="A29" s="276">
        <f>'ORDER FORM'!$J$31</f>
        <v>0</v>
      </c>
      <c r="B29" t="str">
        <f>'ORDER FORM'!$D$7</f>
        <v>Cabinetmart Ic.</v>
      </c>
      <c r="C29">
        <f>'ORDER FORM'!$E$4</f>
        <v>0</v>
      </c>
      <c r="D29" s="276">
        <f>'ORDER FORM'!$J$31</f>
        <v>0</v>
      </c>
      <c r="E29">
        <f>'ORDER FORM'!$D$8</f>
        <v>0</v>
      </c>
      <c r="F29" t="s">
        <v>25</v>
      </c>
      <c r="G29">
        <f>'ORDER FORM'!$D$10</f>
        <v>0</v>
      </c>
      <c r="H29" s="246">
        <f>'ORDER FORM'!$J$10</f>
        <v>0</v>
      </c>
      <c r="I29" s="275">
        <f>'ORDER FORM'!$K$31</f>
        <v>0</v>
      </c>
      <c r="J29" s="275">
        <f>'ORDER FORM'!$L$31</f>
        <v>0</v>
      </c>
      <c r="K29">
        <f>'ORDER FORM'!$Q$10</f>
        <v>0</v>
      </c>
      <c r="N29" t="str">
        <f>IF(ISBLANK('ORDER FORM'!$H$31),"",'ORDER FORM'!$H$31)</f>
        <v/>
      </c>
      <c r="O29" t="str">
        <f>IF(ISBLANK('ORDER FORM'!$I$31),"",'ORDER FORM'!$I$31)</f>
        <v/>
      </c>
      <c r="P29" s="246" t="s">
        <v>117</v>
      </c>
      <c r="X29" s="91">
        <f>'Cut List'!H38</f>
        <v>0</v>
      </c>
      <c r="Y29" s="91">
        <f>'Cut List'!E38</f>
        <v>0</v>
      </c>
      <c r="Z29" s="91">
        <f>'Cut List'!Q38</f>
        <v>0</v>
      </c>
      <c r="AA29" s="91">
        <f>'Cut List'!R38</f>
        <v>0</v>
      </c>
    </row>
    <row r="30" spans="1:27" ht="12.75">
      <c r="A30" s="276">
        <f>'ORDER FORM'!$J$32</f>
        <v>0</v>
      </c>
      <c r="B30" t="str">
        <f>'ORDER FORM'!$D$7</f>
        <v>Cabinetmart Ic.</v>
      </c>
      <c r="C30">
        <f>'ORDER FORM'!$E$4</f>
        <v>0</v>
      </c>
      <c r="D30" s="276">
        <f>'ORDER FORM'!$J$32</f>
        <v>0</v>
      </c>
      <c r="E30">
        <f>'ORDER FORM'!$D$8</f>
        <v>0</v>
      </c>
      <c r="F30" t="s">
        <v>25</v>
      </c>
      <c r="G30">
        <f>'ORDER FORM'!$D$10</f>
        <v>0</v>
      </c>
      <c r="H30" s="246">
        <f>'ORDER FORM'!$J$10</f>
        <v>0</v>
      </c>
      <c r="I30" s="275">
        <f>ROUND('ORDER FORM'!$K$32,3)</f>
        <v>0</v>
      </c>
      <c r="J30" s="275">
        <f>ROUND('ORDER FORM'!$L$32,3)</f>
        <v>0</v>
      </c>
      <c r="K30">
        <f>'ORDER FORM'!$Q$10</f>
        <v>0</v>
      </c>
      <c r="N30" t="str">
        <f>IF(ISBLANK('ORDER FORM'!$H$32),"",'ORDER FORM'!$H$32)</f>
        <v/>
      </c>
      <c r="O30" t="str">
        <f>IF(ISBLANK('ORDER FORM'!$I$32),"",'ORDER FORM'!$I$32)</f>
        <v/>
      </c>
      <c r="P30" s="246" t="s">
        <v>117</v>
      </c>
      <c r="X30" s="91">
        <f>'Cut List'!H39</f>
        <v>0</v>
      </c>
      <c r="Y30" s="91">
        <f>'Cut List'!E39</f>
        <v>0</v>
      </c>
      <c r="Z30" s="91">
        <f>'Cut List'!Q39</f>
        <v>0</v>
      </c>
      <c r="AA30" s="91">
        <f>'Cut List'!R39</f>
        <v>0</v>
      </c>
    </row>
    <row r="31" spans="1:27" ht="12.75">
      <c r="A31" s="276">
        <f>'ORDER FORM'!$J$33</f>
        <v>0</v>
      </c>
      <c r="B31" t="str">
        <f>'ORDER FORM'!$D$7</f>
        <v>Cabinetmart Ic.</v>
      </c>
      <c r="C31">
        <f>'ORDER FORM'!$E$4</f>
        <v>0</v>
      </c>
      <c r="D31" s="276">
        <f>'ORDER FORM'!$J$33</f>
        <v>0</v>
      </c>
      <c r="E31">
        <f>'ORDER FORM'!$D$8</f>
        <v>0</v>
      </c>
      <c r="F31" t="s">
        <v>25</v>
      </c>
      <c r="G31">
        <f>'ORDER FORM'!$D$10</f>
        <v>0</v>
      </c>
      <c r="H31" s="246">
        <f>'ORDER FORM'!$J$10</f>
        <v>0</v>
      </c>
      <c r="I31" s="275">
        <f>'ORDER FORM'!$K$33</f>
        <v>0</v>
      </c>
      <c r="J31" s="275">
        <f>'ORDER FORM'!$L$33</f>
        <v>0</v>
      </c>
      <c r="K31">
        <f>'ORDER FORM'!$Q$10</f>
        <v>0</v>
      </c>
      <c r="N31" t="str">
        <f>IF(ISBLANK('ORDER FORM'!$H$33),"",'ORDER FORM'!$H$33)</f>
        <v/>
      </c>
      <c r="O31" t="str">
        <f>IF(ISBLANK('ORDER FORM'!$I$33),"",'ORDER FORM'!$I$33)</f>
        <v/>
      </c>
      <c r="P31" s="246" t="s">
        <v>117</v>
      </c>
      <c r="X31" s="91">
        <f>'Cut List'!H40</f>
        <v>0</v>
      </c>
      <c r="Y31" s="91">
        <f>'Cut List'!E40</f>
        <v>0</v>
      </c>
      <c r="Z31" s="91">
        <f>'Cut List'!Q40</f>
        <v>0</v>
      </c>
      <c r="AA31" s="91">
        <f>'Cut List'!R40</f>
        <v>0</v>
      </c>
    </row>
    <row r="32" spans="1:27" ht="12.75">
      <c r="A32" s="276">
        <f>'ORDER FORM'!$O$19</f>
        <v>0</v>
      </c>
      <c r="B32" t="str">
        <f>'ORDER FORM'!$D$7</f>
        <v>Cabinetmart Ic.</v>
      </c>
      <c r="C32">
        <f>'ORDER FORM'!$E$4</f>
        <v>0</v>
      </c>
      <c r="D32" s="276">
        <f>'ORDER FORM'!$O$19</f>
        <v>0</v>
      </c>
      <c r="E32">
        <f>'ORDER FORM'!$D$8</f>
        <v>0</v>
      </c>
      <c r="F32" t="s">
        <v>26</v>
      </c>
      <c r="G32" t="e">
        <f>'Cut Specs'!$C$18</f>
        <v>#VALUE!</v>
      </c>
      <c r="H32" s="246">
        <f>'ORDER FORM'!$J$10</f>
        <v>0</v>
      </c>
      <c r="I32" s="275">
        <f>'ORDER FORM'!$P$19</f>
        <v>0</v>
      </c>
      <c r="J32" s="275">
        <f>'ORDER FORM'!$R$19</f>
        <v>0</v>
      </c>
      <c r="P32" t="s">
        <v>244</v>
      </c>
      <c r="X32" s="91">
        <f>'Cut List'!H42</f>
        <v>0</v>
      </c>
      <c r="Y32" s="91">
        <f>'Cut List'!E42</f>
        <v>0</v>
      </c>
      <c r="Z32" s="91">
        <f>'Cut List'!Q42</f>
        <v>0</v>
      </c>
      <c r="AA32" s="91">
        <f>'Cut List'!R42</f>
        <v>0</v>
      </c>
    </row>
    <row r="33" spans="1:27" ht="12.75">
      <c r="A33" s="276">
        <f>'ORDER FORM'!$O$20</f>
        <v>0</v>
      </c>
      <c r="B33" t="str">
        <f>'ORDER FORM'!$D$7</f>
        <v>Cabinetmart Ic.</v>
      </c>
      <c r="C33">
        <f>'ORDER FORM'!$E$4</f>
        <v>0</v>
      </c>
      <c r="D33" s="276">
        <f>'ORDER FORM'!$O$20</f>
        <v>0</v>
      </c>
      <c r="E33">
        <f>'ORDER FORM'!$D$8</f>
        <v>0</v>
      </c>
      <c r="F33" t="s">
        <v>26</v>
      </c>
      <c r="G33" s="246" t="e">
        <f>'Cut Specs'!$C$18</f>
        <v>#VALUE!</v>
      </c>
      <c r="H33" s="246">
        <f>'ORDER FORM'!$J$10</f>
        <v>0</v>
      </c>
      <c r="I33" s="275">
        <f>'ORDER FORM'!$P$20</f>
        <v>0</v>
      </c>
      <c r="J33" s="275">
        <f>'ORDER FORM'!$R$20</f>
        <v>0</v>
      </c>
      <c r="P33" t="s">
        <v>244</v>
      </c>
      <c r="X33" s="91">
        <f>'Cut List'!H43</f>
        <v>0</v>
      </c>
      <c r="Y33" s="91">
        <f>'Cut List'!E43</f>
        <v>0</v>
      </c>
      <c r="Z33" s="91">
        <f>'Cut List'!Q43</f>
        <v>0</v>
      </c>
      <c r="AA33" s="91">
        <f>'Cut List'!R43</f>
        <v>0</v>
      </c>
    </row>
    <row r="34" spans="1:27" ht="12.75">
      <c r="A34" s="276">
        <f>'ORDER FORM'!$O$21</f>
        <v>0</v>
      </c>
      <c r="B34" t="str">
        <f>'ORDER FORM'!$D$7</f>
        <v>Cabinetmart Ic.</v>
      </c>
      <c r="C34">
        <f>'ORDER FORM'!$E$4</f>
        <v>0</v>
      </c>
      <c r="D34" s="276">
        <f>'ORDER FORM'!$O$21</f>
        <v>0</v>
      </c>
      <c r="E34">
        <f>'ORDER FORM'!$D$8</f>
        <v>0</v>
      </c>
      <c r="F34" t="s">
        <v>26</v>
      </c>
      <c r="G34" s="246" t="e">
        <f>'Cut Specs'!$C$18</f>
        <v>#VALUE!</v>
      </c>
      <c r="H34" s="246">
        <f>'ORDER FORM'!$J$10</f>
        <v>0</v>
      </c>
      <c r="I34" s="275">
        <f>'ORDER FORM'!$P$21</f>
        <v>0</v>
      </c>
      <c r="J34" s="275">
        <f>'ORDER FORM'!$R$21</f>
        <v>0</v>
      </c>
      <c r="P34" t="s">
        <v>244</v>
      </c>
      <c r="X34" s="91">
        <f>'Cut List'!H44</f>
        <v>0</v>
      </c>
      <c r="Y34" s="91">
        <f>'Cut List'!E44</f>
        <v>0</v>
      </c>
      <c r="Z34" s="91">
        <f>'Cut List'!Q44</f>
        <v>0</v>
      </c>
      <c r="AA34" s="91">
        <f>'Cut List'!R44</f>
        <v>0</v>
      </c>
    </row>
    <row r="35" spans="1:27" ht="12.75">
      <c r="A35" s="276">
        <f>'ORDER FORM'!$O$22</f>
        <v>0</v>
      </c>
      <c r="B35" t="str">
        <f>'ORDER FORM'!$D$7</f>
        <v>Cabinetmart Ic.</v>
      </c>
      <c r="C35">
        <f>'ORDER FORM'!$E$4</f>
        <v>0</v>
      </c>
      <c r="D35" s="276">
        <f>'ORDER FORM'!$O$22</f>
        <v>0</v>
      </c>
      <c r="E35">
        <f>'ORDER FORM'!$D$8</f>
        <v>0</v>
      </c>
      <c r="F35" t="s">
        <v>26</v>
      </c>
      <c r="G35" s="246" t="e">
        <f>'Cut Specs'!$C$18</f>
        <v>#VALUE!</v>
      </c>
      <c r="H35" s="246">
        <f>'ORDER FORM'!$J$10</f>
        <v>0</v>
      </c>
      <c r="I35" s="275">
        <f>'ORDER FORM'!$P$22</f>
        <v>0</v>
      </c>
      <c r="J35" s="275">
        <f>'ORDER FORM'!$R$22</f>
        <v>0</v>
      </c>
      <c r="P35" t="s">
        <v>244</v>
      </c>
      <c r="X35" s="91">
        <f>'Cut List'!H45</f>
        <v>0</v>
      </c>
      <c r="Y35" s="91">
        <f>'Cut List'!E45</f>
        <v>0</v>
      </c>
      <c r="Z35" s="91">
        <f>'Cut List'!Q45</f>
        <v>0</v>
      </c>
      <c r="AA35" s="91">
        <f>'Cut List'!R45</f>
        <v>0</v>
      </c>
    </row>
    <row r="36" spans="1:27" ht="12.75">
      <c r="A36" s="276">
        <f>'ORDER FORM'!$O$23</f>
        <v>0</v>
      </c>
      <c r="B36" t="str">
        <f>'ORDER FORM'!$D$7</f>
        <v>Cabinetmart Ic.</v>
      </c>
      <c r="C36">
        <f>'ORDER FORM'!$E$4</f>
        <v>0</v>
      </c>
      <c r="D36" s="276">
        <f>'ORDER FORM'!$O$23</f>
        <v>0</v>
      </c>
      <c r="E36">
        <f>'ORDER FORM'!$D$8</f>
        <v>0</v>
      </c>
      <c r="F36" t="s">
        <v>26</v>
      </c>
      <c r="G36" s="246" t="e">
        <f>'Cut Specs'!$C$18</f>
        <v>#VALUE!</v>
      </c>
      <c r="H36" s="246">
        <f>'ORDER FORM'!$J$10</f>
        <v>0</v>
      </c>
      <c r="I36" s="275">
        <f>'ORDER FORM'!$P$23</f>
        <v>0</v>
      </c>
      <c r="J36" s="275">
        <f>'ORDER FORM'!$R$23</f>
        <v>0</v>
      </c>
      <c r="P36" t="s">
        <v>244</v>
      </c>
      <c r="X36" s="91">
        <f>'Cut List'!H46</f>
        <v>0</v>
      </c>
      <c r="Y36" s="91">
        <f>'Cut List'!E46</f>
        <v>0</v>
      </c>
      <c r="Z36" s="91">
        <f>'Cut List'!Q46</f>
        <v>0</v>
      </c>
      <c r="AA36" s="91">
        <f>'Cut List'!R46</f>
        <v>0</v>
      </c>
    </row>
    <row r="37" spans="1:27" ht="12.75">
      <c r="A37" s="276">
        <f>'ORDER FORM'!$O$24</f>
        <v>0</v>
      </c>
      <c r="B37" t="str">
        <f>'ORDER FORM'!$D$7</f>
        <v>Cabinetmart Ic.</v>
      </c>
      <c r="C37">
        <f>'ORDER FORM'!$E$4</f>
        <v>0</v>
      </c>
      <c r="D37" s="276">
        <f>'ORDER FORM'!$O$24</f>
        <v>0</v>
      </c>
      <c r="E37">
        <f>'ORDER FORM'!$D$8</f>
        <v>0</v>
      </c>
      <c r="F37" t="s">
        <v>26</v>
      </c>
      <c r="G37" s="246" t="e">
        <f>'Cut Specs'!$C$18</f>
        <v>#VALUE!</v>
      </c>
      <c r="H37" s="246">
        <f>'ORDER FORM'!$J$10</f>
        <v>0</v>
      </c>
      <c r="I37" s="275">
        <f>'ORDER FORM'!$P$24</f>
        <v>0</v>
      </c>
      <c r="J37" s="275">
        <f>'ORDER FORM'!$R$24</f>
        <v>0</v>
      </c>
      <c r="P37" t="s">
        <v>244</v>
      </c>
      <c r="X37" s="91">
        <f>'Cut List'!H47</f>
        <v>0</v>
      </c>
      <c r="Y37" s="91">
        <f>'Cut List'!E47</f>
        <v>0</v>
      </c>
      <c r="Z37" s="91">
        <f>'Cut List'!Q47</f>
        <v>0</v>
      </c>
      <c r="AA37" s="91">
        <f>'Cut List'!R47</f>
        <v>0</v>
      </c>
    </row>
    <row r="38" spans="1:27" ht="12.75">
      <c r="A38" s="276">
        <f>'ORDER FORM'!$O$25</f>
        <v>0</v>
      </c>
      <c r="B38" t="str">
        <f>'ORDER FORM'!$D$7</f>
        <v>Cabinetmart Ic.</v>
      </c>
      <c r="C38">
        <f>'ORDER FORM'!$E$4</f>
        <v>0</v>
      </c>
      <c r="D38" s="276">
        <f>'ORDER FORM'!$O$25</f>
        <v>0</v>
      </c>
      <c r="E38">
        <f>'ORDER FORM'!$D$8</f>
        <v>0</v>
      </c>
      <c r="F38" t="s">
        <v>26</v>
      </c>
      <c r="G38" s="246" t="e">
        <f>'Cut Specs'!$C$18</f>
        <v>#VALUE!</v>
      </c>
      <c r="H38" s="246">
        <f>'ORDER FORM'!$J$10</f>
        <v>0</v>
      </c>
      <c r="I38" s="275">
        <f>'ORDER FORM'!$P$25</f>
        <v>0</v>
      </c>
      <c r="J38" s="275">
        <f>'ORDER FORM'!$R$25</f>
        <v>0</v>
      </c>
      <c r="P38" t="s">
        <v>244</v>
      </c>
      <c r="X38" s="91">
        <f>'Cut List'!H48</f>
        <v>0</v>
      </c>
      <c r="Y38" s="91">
        <f>'Cut List'!E48</f>
        <v>0</v>
      </c>
      <c r="Z38" s="91">
        <f>'Cut List'!Q48</f>
        <v>0</v>
      </c>
      <c r="AA38" s="91">
        <f>'Cut List'!R48</f>
        <v>0</v>
      </c>
    </row>
    <row r="39" spans="1:27" ht="12.75">
      <c r="A39" s="276">
        <f>'ORDER FORM'!$O$26</f>
        <v>0</v>
      </c>
      <c r="B39" t="str">
        <f>'ORDER FORM'!$D$7</f>
        <v>Cabinetmart Ic.</v>
      </c>
      <c r="C39">
        <f>'ORDER FORM'!$E$4</f>
        <v>0</v>
      </c>
      <c r="D39" s="276">
        <f>'ORDER FORM'!$O$26</f>
        <v>0</v>
      </c>
      <c r="E39">
        <f>'ORDER FORM'!$D$8</f>
        <v>0</v>
      </c>
      <c r="F39" t="s">
        <v>26</v>
      </c>
      <c r="G39" s="246" t="e">
        <f>'Cut Specs'!$C$18</f>
        <v>#VALUE!</v>
      </c>
      <c r="H39" s="246">
        <f>'ORDER FORM'!$J$10</f>
        <v>0</v>
      </c>
      <c r="I39" s="275">
        <f>'ORDER FORM'!$P$26</f>
        <v>0</v>
      </c>
      <c r="J39" s="275">
        <f>'ORDER FORM'!$R$26</f>
        <v>0</v>
      </c>
      <c r="P39" t="s">
        <v>244</v>
      </c>
      <c r="X39" s="91">
        <f>'Cut List'!H49</f>
        <v>0</v>
      </c>
      <c r="Y39" s="91">
        <f>'Cut List'!E49</f>
        <v>0</v>
      </c>
      <c r="Z39" s="91">
        <f>'Cut List'!Q49</f>
        <v>0</v>
      </c>
      <c r="AA39" s="91">
        <f>'Cut List'!R49</f>
        <v>0</v>
      </c>
    </row>
    <row r="40" spans="1:27" ht="12.75">
      <c r="A40" s="276">
        <f>'ORDER FORM'!$O$27</f>
        <v>0</v>
      </c>
      <c r="B40" t="str">
        <f>'ORDER FORM'!$D$7</f>
        <v>Cabinetmart Ic.</v>
      </c>
      <c r="C40">
        <f>'ORDER FORM'!$E$4</f>
        <v>0</v>
      </c>
      <c r="D40" s="276">
        <f>'ORDER FORM'!$O$27</f>
        <v>0</v>
      </c>
      <c r="E40">
        <f>'ORDER FORM'!$D$8</f>
        <v>0</v>
      </c>
      <c r="F40" t="s">
        <v>26</v>
      </c>
      <c r="G40" s="246" t="e">
        <f>'Cut Specs'!$C$18</f>
        <v>#VALUE!</v>
      </c>
      <c r="H40" s="246">
        <f>'ORDER FORM'!$J$10</f>
        <v>0</v>
      </c>
      <c r="I40" s="275">
        <f>'ORDER FORM'!$P$27</f>
        <v>0</v>
      </c>
      <c r="J40" s="275">
        <f>'ORDER FORM'!$R$27</f>
        <v>0</v>
      </c>
      <c r="P40" t="s">
        <v>244</v>
      </c>
      <c r="X40" s="91">
        <f>'Cut List'!H50</f>
        <v>0</v>
      </c>
      <c r="Y40" s="91">
        <f>'Cut List'!E50</f>
        <v>0</v>
      </c>
      <c r="Z40" s="91">
        <f>'Cut List'!Q50</f>
        <v>0</v>
      </c>
      <c r="AA40" s="91">
        <f>'Cut List'!R50</f>
        <v>0</v>
      </c>
    </row>
    <row r="41" spans="1:27" ht="12.75">
      <c r="A41" s="276">
        <f>'ORDER FORM'!$O$28</f>
        <v>0</v>
      </c>
      <c r="B41" t="str">
        <f>'ORDER FORM'!$D$7</f>
        <v>Cabinetmart Ic.</v>
      </c>
      <c r="C41">
        <f>'ORDER FORM'!$E$4</f>
        <v>0</v>
      </c>
      <c r="D41" s="276">
        <f>'ORDER FORM'!$O$28</f>
        <v>0</v>
      </c>
      <c r="E41">
        <f>'ORDER FORM'!$D$8</f>
        <v>0</v>
      </c>
      <c r="F41" t="s">
        <v>26</v>
      </c>
      <c r="G41" s="246" t="e">
        <f>'Cut Specs'!$C$18</f>
        <v>#VALUE!</v>
      </c>
      <c r="H41" s="246">
        <f>'ORDER FORM'!$J$10</f>
        <v>0</v>
      </c>
      <c r="I41" s="275">
        <f>'ORDER FORM'!$P$28</f>
        <v>0</v>
      </c>
      <c r="J41" s="275">
        <f>'ORDER FORM'!$R$28</f>
        <v>0</v>
      </c>
      <c r="P41" t="s">
        <v>244</v>
      </c>
      <c r="X41" s="91">
        <f>'Cut List'!H51</f>
        <v>0</v>
      </c>
      <c r="Y41" s="91">
        <f>'Cut List'!E51</f>
        <v>0</v>
      </c>
      <c r="Z41" s="91">
        <f>'Cut List'!Q51</f>
        <v>0</v>
      </c>
      <c r="AA41" s="91">
        <f>'Cut List'!R51</f>
        <v>0</v>
      </c>
    </row>
    <row r="42" spans="1:27" ht="12.75">
      <c r="A42" s="276">
        <f>'ORDER FORM'!$O$33</f>
        <v>0</v>
      </c>
      <c r="B42" t="str">
        <f>'ORDER FORM'!$D$7</f>
        <v>Cabinetmart Ic.</v>
      </c>
      <c r="C42">
        <f>'ORDER FORM'!$E$4</f>
        <v>0</v>
      </c>
      <c r="D42" s="276">
        <f>'ORDER FORM'!$O$33</f>
        <v>0</v>
      </c>
      <c r="E42">
        <f>'ORDER FORM'!$D$8</f>
        <v>0</v>
      </c>
      <c r="F42" t="s">
        <v>26</v>
      </c>
      <c r="G42" s="246" t="s">
        <v>118</v>
      </c>
      <c r="H42" s="246">
        <f>'ORDER FORM'!$J$10</f>
        <v>0</v>
      </c>
      <c r="I42" s="275">
        <f>'ORDER FORM'!$P$33</f>
        <v>0</v>
      </c>
      <c r="J42" s="275">
        <f>'ORDER FORM'!$R$33</f>
        <v>0</v>
      </c>
      <c r="P42" t="s">
        <v>240</v>
      </c>
      <c r="Z42" s="91">
        <f>'Cut List'!Q53</f>
        <v>0</v>
      </c>
      <c r="AA42" s="91">
        <f>'Cut List'!R53</f>
        <v>0</v>
      </c>
    </row>
    <row r="43" spans="1:27" ht="12.75">
      <c r="A43" s="276">
        <f>'ORDER FORM'!$O$34</f>
        <v>0</v>
      </c>
      <c r="B43" t="str">
        <f>'ORDER FORM'!$D$7</f>
        <v>Cabinetmart Ic.</v>
      </c>
      <c r="C43">
        <f>'ORDER FORM'!$E$4</f>
        <v>0</v>
      </c>
      <c r="D43" s="276">
        <f>'ORDER FORM'!$O$34</f>
        <v>0</v>
      </c>
      <c r="E43">
        <f>'ORDER FORM'!$D$8</f>
        <v>0</v>
      </c>
      <c r="F43" t="s">
        <v>26</v>
      </c>
      <c r="G43" s="246" t="s">
        <v>118</v>
      </c>
      <c r="H43" s="246">
        <f>'ORDER FORM'!$J$10</f>
        <v>0</v>
      </c>
      <c r="I43" s="275">
        <f>'ORDER FORM'!$P$34</f>
        <v>0</v>
      </c>
      <c r="J43" s="275">
        <f>'ORDER FORM'!$R$34</f>
        <v>0</v>
      </c>
      <c r="P43" t="s">
        <v>240</v>
      </c>
      <c r="Z43" s="91">
        <f>'Cut List'!Q54</f>
        <v>0</v>
      </c>
      <c r="AA43" s="91">
        <f>'Cut List'!R54</f>
        <v>0</v>
      </c>
    </row>
    <row r="44" spans="1:29" s="1" customFormat="1" ht="12.75">
      <c r="A44" s="276">
        <f>'ORDER FORM'!$O$35</f>
        <v>0</v>
      </c>
      <c r="B44" t="str">
        <f>'ORDER FORM'!$D$7</f>
        <v>Cabinetmart Ic.</v>
      </c>
      <c r="C44">
        <f>'ORDER FORM'!$E$4</f>
        <v>0</v>
      </c>
      <c r="D44" s="276">
        <f>'ORDER FORM'!$O$35</f>
        <v>0</v>
      </c>
      <c r="E44">
        <f>'ORDER FORM'!$D$8</f>
        <v>0</v>
      </c>
      <c r="F44" t="s">
        <v>26</v>
      </c>
      <c r="G44" s="246" t="s">
        <v>118</v>
      </c>
      <c r="H44" s="246">
        <f>'ORDER FORM'!$J$10</f>
        <v>0</v>
      </c>
      <c r="I44" s="275">
        <f>'ORDER FORM'!$P$35</f>
        <v>0</v>
      </c>
      <c r="J44" s="275">
        <f>'ORDER FORM'!$R$35</f>
        <v>0</v>
      </c>
      <c r="P44" t="s">
        <v>240</v>
      </c>
      <c r="Q44"/>
      <c r="R44"/>
      <c r="S44"/>
      <c r="Z44" s="91">
        <f>'Cut List'!Q55</f>
        <v>0</v>
      </c>
      <c r="AA44" s="91">
        <f>'Cut List'!R55</f>
        <v>0</v>
      </c>
      <c r="AB44"/>
      <c r="AC44"/>
    </row>
    <row r="45" spans="1:29" s="1" customFormat="1" ht="12.75">
      <c r="A45" s="276">
        <f>'ORDER FORM'!$O$36</f>
        <v>0</v>
      </c>
      <c r="B45" t="str">
        <f>'ORDER FORM'!$D$7</f>
        <v>Cabinetmart Ic.</v>
      </c>
      <c r="C45">
        <f>'ORDER FORM'!$E$4</f>
        <v>0</v>
      </c>
      <c r="D45" s="276">
        <f>'ORDER FORM'!$O$36</f>
        <v>0</v>
      </c>
      <c r="E45">
        <f>'ORDER FORM'!$D$8</f>
        <v>0</v>
      </c>
      <c r="F45" t="s">
        <v>26</v>
      </c>
      <c r="G45" s="246" t="s">
        <v>118</v>
      </c>
      <c r="H45" s="246">
        <f>'ORDER FORM'!$J$10</f>
        <v>0</v>
      </c>
      <c r="I45" s="275">
        <f>'ORDER FORM'!$P$36</f>
        <v>0</v>
      </c>
      <c r="J45" s="275">
        <f>'ORDER FORM'!$R$36</f>
        <v>0</v>
      </c>
      <c r="P45" t="s">
        <v>240</v>
      </c>
      <c r="Q45"/>
      <c r="R45"/>
      <c r="S45"/>
      <c r="Z45" s="91">
        <f>'Cut List'!Q56</f>
        <v>0</v>
      </c>
      <c r="AA45" s="91">
        <f>'Cut List'!R56</f>
        <v>0</v>
      </c>
      <c r="AB45"/>
      <c r="AC45"/>
    </row>
    <row r="46" spans="1:29" s="1" customFormat="1" ht="12.75">
      <c r="A46" s="276">
        <f>'ORDER FORM'!$O$37</f>
        <v>0</v>
      </c>
      <c r="B46" t="str">
        <f>'ORDER FORM'!$D$7</f>
        <v>Cabinetmart Ic.</v>
      </c>
      <c r="C46">
        <f>'ORDER FORM'!$E$4</f>
        <v>0</v>
      </c>
      <c r="D46" s="276">
        <f>'ORDER FORM'!$O$37</f>
        <v>0</v>
      </c>
      <c r="E46">
        <f>'ORDER FORM'!$D$8</f>
        <v>0</v>
      </c>
      <c r="F46" t="s">
        <v>26</v>
      </c>
      <c r="G46" s="246" t="s">
        <v>118</v>
      </c>
      <c r="H46" s="246">
        <f>'ORDER FORM'!$J$10</f>
        <v>0</v>
      </c>
      <c r="I46" s="275">
        <f>'ORDER FORM'!$P$37</f>
        <v>0</v>
      </c>
      <c r="J46" s="275">
        <f>'ORDER FORM'!$R$37</f>
        <v>0</v>
      </c>
      <c r="P46" t="s">
        <v>240</v>
      </c>
      <c r="Q46"/>
      <c r="R46"/>
      <c r="S46"/>
      <c r="Z46" s="91">
        <f>'Cut List'!Q57</f>
        <v>0</v>
      </c>
      <c r="AA46" s="91">
        <f>'Cut List'!R57</f>
        <v>0</v>
      </c>
      <c r="AB46"/>
      <c r="AC46"/>
    </row>
    <row r="47" spans="1:29" s="1" customFormat="1" ht="12.75">
      <c r="A47" s="276">
        <f>'ORDER FORM'!$O$38</f>
        <v>0</v>
      </c>
      <c r="B47" t="str">
        <f>'ORDER FORM'!$D$7</f>
        <v>Cabinetmart Ic.</v>
      </c>
      <c r="C47">
        <f>'ORDER FORM'!$E$4</f>
        <v>0</v>
      </c>
      <c r="D47" s="276">
        <f>'ORDER FORM'!$O$38</f>
        <v>0</v>
      </c>
      <c r="E47">
        <f>'ORDER FORM'!$D$8</f>
        <v>0</v>
      </c>
      <c r="F47" t="s">
        <v>26</v>
      </c>
      <c r="G47" s="246" t="s">
        <v>118</v>
      </c>
      <c r="H47" s="246">
        <f>'ORDER FORM'!$J$10</f>
        <v>0</v>
      </c>
      <c r="I47" s="275">
        <f>'ORDER FORM'!$P$38</f>
        <v>0</v>
      </c>
      <c r="J47" s="275">
        <f>'ORDER FORM'!$R$38</f>
        <v>0</v>
      </c>
      <c r="P47" t="s">
        <v>240</v>
      </c>
      <c r="Q47"/>
      <c r="R47"/>
      <c r="S47"/>
      <c r="Z47" s="91">
        <f>'Cut List'!Q58</f>
        <v>0</v>
      </c>
      <c r="AA47" s="91">
        <f>'Cut List'!R58</f>
        <v>0</v>
      </c>
      <c r="AB47"/>
      <c r="AC47"/>
    </row>
    <row r="48" spans="1:29" s="1" customFormat="1" ht="12.75">
      <c r="A48" s="276">
        <f>'ORDER FORM'!$O$39</f>
        <v>0</v>
      </c>
      <c r="B48" t="str">
        <f>'ORDER FORM'!$D$7</f>
        <v>Cabinetmart Ic.</v>
      </c>
      <c r="C48">
        <f>'ORDER FORM'!$E$4</f>
        <v>0</v>
      </c>
      <c r="D48" s="276">
        <f>'ORDER FORM'!$O$39</f>
        <v>0</v>
      </c>
      <c r="E48">
        <f>'ORDER FORM'!$D$8</f>
        <v>0</v>
      </c>
      <c r="F48" t="s">
        <v>26</v>
      </c>
      <c r="G48" s="246" t="s">
        <v>118</v>
      </c>
      <c r="H48" s="246">
        <f>'ORDER FORM'!$J$10</f>
        <v>0</v>
      </c>
      <c r="I48" s="275">
        <f>'ORDER FORM'!$P$39</f>
        <v>0</v>
      </c>
      <c r="J48" s="275">
        <f>'ORDER FORM'!$R$39</f>
        <v>0</v>
      </c>
      <c r="P48" t="s">
        <v>240</v>
      </c>
      <c r="Q48"/>
      <c r="R48"/>
      <c r="S48"/>
      <c r="Z48" s="91">
        <f>'Cut List'!Q59</f>
        <v>0</v>
      </c>
      <c r="AA48" s="91">
        <f>'Cut List'!R59</f>
        <v>0</v>
      </c>
      <c r="AB48"/>
      <c r="AC48"/>
    </row>
    <row r="49" spans="1:27" ht="12.75">
      <c r="A49" s="276">
        <f>'ORDER FORM'!$O$40</f>
        <v>0</v>
      </c>
      <c r="B49" t="str">
        <f>'ORDER FORM'!$D$7</f>
        <v>Cabinetmart Ic.</v>
      </c>
      <c r="C49">
        <f>'ORDER FORM'!$E$4</f>
        <v>0</v>
      </c>
      <c r="D49" s="276">
        <f>'ORDER FORM'!$O$40</f>
        <v>0</v>
      </c>
      <c r="E49">
        <f>'ORDER FORM'!$D$8</f>
        <v>0</v>
      </c>
      <c r="F49" t="s">
        <v>26</v>
      </c>
      <c r="G49" s="246" t="s">
        <v>118</v>
      </c>
      <c r="H49" s="246">
        <f>'ORDER FORM'!$J$10</f>
        <v>0</v>
      </c>
      <c r="I49" s="275">
        <f>'ORDER FORM'!$P$40</f>
        <v>0</v>
      </c>
      <c r="J49" s="275">
        <f>'ORDER FORM'!$R$40</f>
        <v>0</v>
      </c>
      <c r="P49" t="s">
        <v>240</v>
      </c>
      <c r="Z49" s="91">
        <f>'Cut List'!Q60</f>
        <v>0</v>
      </c>
      <c r="AA49" s="91">
        <f>'Cut List'!R60</f>
        <v>0</v>
      </c>
    </row>
    <row r="50" spans="1:27" ht="12.75">
      <c r="A50" s="276">
        <f>'ORDER FORM'!$O$41</f>
        <v>0</v>
      </c>
      <c r="B50" t="str">
        <f>'ORDER FORM'!$D$7</f>
        <v>Cabinetmart Ic.</v>
      </c>
      <c r="C50">
        <f>'ORDER FORM'!$E$4</f>
        <v>0</v>
      </c>
      <c r="D50" s="276">
        <f>'ORDER FORM'!$O$41</f>
        <v>0</v>
      </c>
      <c r="E50">
        <f>'ORDER FORM'!$D$8</f>
        <v>0</v>
      </c>
      <c r="F50" t="s">
        <v>26</v>
      </c>
      <c r="G50" s="246" t="s">
        <v>118</v>
      </c>
      <c r="H50" s="246">
        <f>'ORDER FORM'!$J$10</f>
        <v>0</v>
      </c>
      <c r="I50" s="275">
        <f>'ORDER FORM'!$P$41</f>
        <v>0</v>
      </c>
      <c r="J50" s="275">
        <f>'ORDER FORM'!$R$41</f>
        <v>0</v>
      </c>
      <c r="P50" t="s">
        <v>240</v>
      </c>
      <c r="Z50" s="91">
        <f>'Cut List'!Q61</f>
        <v>0</v>
      </c>
      <c r="AA50" s="91">
        <f>'Cut List'!R61</f>
        <v>0</v>
      </c>
    </row>
    <row r="51" spans="1:27" ht="12.75">
      <c r="A51" s="276">
        <f>'ORDER FORM'!$O$42</f>
        <v>0</v>
      </c>
      <c r="B51" t="str">
        <f>'ORDER FORM'!$D$7</f>
        <v>Cabinetmart Ic.</v>
      </c>
      <c r="C51">
        <f>'ORDER FORM'!$E$4</f>
        <v>0</v>
      </c>
      <c r="D51" s="276">
        <f>'ORDER FORM'!$O$42</f>
        <v>0</v>
      </c>
      <c r="E51">
        <f>'ORDER FORM'!$D$8</f>
        <v>0</v>
      </c>
      <c r="F51" t="s">
        <v>26</v>
      </c>
      <c r="G51" s="246" t="s">
        <v>118</v>
      </c>
      <c r="H51" s="246">
        <f>'ORDER FORM'!$J$10</f>
        <v>0</v>
      </c>
      <c r="I51" s="275">
        <f>'ORDER FORM'!$P$42</f>
        <v>0</v>
      </c>
      <c r="J51" s="275">
        <f>'ORDER FORM'!$R$42</f>
        <v>0</v>
      </c>
      <c r="P51" t="s">
        <v>240</v>
      </c>
      <c r="Z51" s="91">
        <f>'Cut List'!Q62</f>
        <v>0</v>
      </c>
      <c r="AA51" s="91">
        <f>'Cut List'!R62</f>
        <v>0</v>
      </c>
    </row>
    <row r="52" spans="1:25" ht="12.75">
      <c r="A52" s="276">
        <f>'ORDER FORM'!$D$39</f>
        <v>0</v>
      </c>
      <c r="B52" t="str">
        <f>'ORDER FORM'!$D$7</f>
        <v>Cabinetmart Ic.</v>
      </c>
      <c r="C52">
        <f>'ORDER FORM'!$E$4</f>
        <v>0</v>
      </c>
      <c r="D52" s="276">
        <f>'ORDER FORM'!$D$39</f>
        <v>0</v>
      </c>
      <c r="E52">
        <f>'ORDER FORM'!$D$8</f>
        <v>0</v>
      </c>
      <c r="F52" t="s">
        <v>155</v>
      </c>
      <c r="G52">
        <f>'ORDER FORM'!$D$10</f>
        <v>0</v>
      </c>
      <c r="H52" s="246">
        <f>'ORDER FORM'!$J$10</f>
        <v>0</v>
      </c>
      <c r="I52" s="275">
        <f>'ORDER FORM'!$E$39</f>
        <v>0</v>
      </c>
      <c r="J52" s="275">
        <f>'ORDER FORM'!$F$39</f>
        <v>0</v>
      </c>
      <c r="K52">
        <f>'ORDER FORM'!$Q$10</f>
        <v>0</v>
      </c>
      <c r="N52" t="str">
        <f>IF(ISBLANK('ORDER FORM'!$B$39),"",'ORDER FORM'!$B$39)</f>
        <v/>
      </c>
      <c r="O52" t="str">
        <f>IF(ISBLANK('ORDER FORM'!$C$39),"",'ORDER FORM'!$C$39)</f>
        <v/>
      </c>
      <c r="P52" t="s">
        <v>245</v>
      </c>
      <c r="U52" t="str">
        <f>'ORDER FORM'!$G$39</f>
        <v>frame only</v>
      </c>
      <c r="X52" s="91">
        <f>'Cut List'!H75</f>
        <v>0</v>
      </c>
      <c r="Y52" s="91">
        <f>'Cut List'!E75</f>
        <v>0</v>
      </c>
    </row>
    <row r="53" spans="1:25" ht="12.75">
      <c r="A53" s="276">
        <f>'ORDER FORM'!$D$40</f>
        <v>0</v>
      </c>
      <c r="B53" t="str">
        <f>'ORDER FORM'!$D$7</f>
        <v>Cabinetmart Ic.</v>
      </c>
      <c r="C53">
        <f>'ORDER FORM'!$E$4</f>
        <v>0</v>
      </c>
      <c r="D53" s="276">
        <f>'ORDER FORM'!$D$40</f>
        <v>0</v>
      </c>
      <c r="E53">
        <f>'ORDER FORM'!$D$8</f>
        <v>0</v>
      </c>
      <c r="F53" t="s">
        <v>155</v>
      </c>
      <c r="G53">
        <f>'ORDER FORM'!$D$10</f>
        <v>0</v>
      </c>
      <c r="H53" s="246">
        <f>'ORDER FORM'!$J$10</f>
        <v>0</v>
      </c>
      <c r="I53" s="275">
        <f>'ORDER FORM'!$E$40</f>
        <v>0</v>
      </c>
      <c r="J53" s="275">
        <f>'ORDER FORM'!$F$40</f>
        <v>0</v>
      </c>
      <c r="K53">
        <f>'ORDER FORM'!$Q$10</f>
        <v>0</v>
      </c>
      <c r="N53" t="str">
        <f>IF(ISBLANK('ORDER FORM'!$B$40),"",'ORDER FORM'!$B$40)</f>
        <v/>
      </c>
      <c r="O53" t="str">
        <f>IF(ISBLANK('ORDER FORM'!$C$40),"",'ORDER FORM'!$C$40)</f>
        <v/>
      </c>
      <c r="P53" t="s">
        <v>245</v>
      </c>
      <c r="U53" t="str">
        <f>'ORDER FORM'!$G$40</f>
        <v>frame only</v>
      </c>
      <c r="X53" s="91">
        <f>'Cut List'!H76</f>
        <v>0</v>
      </c>
      <c r="Y53" s="91">
        <f>'Cut List'!E76</f>
        <v>0</v>
      </c>
    </row>
    <row r="54" spans="1:25" ht="12.75">
      <c r="A54" s="276">
        <f>'ORDER FORM'!$D$41</f>
        <v>0</v>
      </c>
      <c r="B54" t="str">
        <f>'ORDER FORM'!$D$7</f>
        <v>Cabinetmart Ic.</v>
      </c>
      <c r="C54">
        <f>'ORDER FORM'!$E$4</f>
        <v>0</v>
      </c>
      <c r="D54" s="276">
        <f>'ORDER FORM'!$D$41</f>
        <v>0</v>
      </c>
      <c r="E54">
        <f>'ORDER FORM'!$D$8</f>
        <v>0</v>
      </c>
      <c r="F54" t="s">
        <v>155</v>
      </c>
      <c r="G54">
        <f>'ORDER FORM'!$D$10</f>
        <v>0</v>
      </c>
      <c r="H54" s="246">
        <f>'ORDER FORM'!$J$10</f>
        <v>0</v>
      </c>
      <c r="I54" s="275">
        <f>'ORDER FORM'!$E$41</f>
        <v>0</v>
      </c>
      <c r="J54" s="275">
        <f>'ORDER FORM'!$F$41</f>
        <v>0</v>
      </c>
      <c r="K54">
        <f>'ORDER FORM'!$Q$10</f>
        <v>0</v>
      </c>
      <c r="N54" t="str">
        <f>IF(ISBLANK('ORDER FORM'!$B$41),"",'ORDER FORM'!$B$41)</f>
        <v/>
      </c>
      <c r="O54" t="str">
        <f>IF(ISBLANK('ORDER FORM'!$C$41),"",'ORDER FORM'!$C$41)</f>
        <v/>
      </c>
      <c r="P54" t="s">
        <v>245</v>
      </c>
      <c r="U54" t="str">
        <f>'ORDER FORM'!$G$41</f>
        <v>frame only</v>
      </c>
      <c r="X54" s="91">
        <f>'Cut List'!H77</f>
        <v>0</v>
      </c>
      <c r="Y54" s="91">
        <f>'Cut List'!E77</f>
        <v>0</v>
      </c>
    </row>
    <row r="55" spans="1:25" ht="12.75">
      <c r="A55" s="276">
        <f>'ORDER FORM'!$D$42</f>
        <v>0</v>
      </c>
      <c r="B55" t="str">
        <f>'ORDER FORM'!$D$7</f>
        <v>Cabinetmart Ic.</v>
      </c>
      <c r="C55">
        <f>'ORDER FORM'!$E$4</f>
        <v>0</v>
      </c>
      <c r="D55" s="276">
        <f>'ORDER FORM'!$D$42</f>
        <v>0</v>
      </c>
      <c r="E55">
        <f>'ORDER FORM'!$D$8</f>
        <v>0</v>
      </c>
      <c r="F55" t="s">
        <v>155</v>
      </c>
      <c r="G55">
        <f>'ORDER FORM'!$D$10</f>
        <v>0</v>
      </c>
      <c r="H55" s="246">
        <f>'ORDER FORM'!$J$10</f>
        <v>0</v>
      </c>
      <c r="I55" s="275">
        <f>'ORDER FORM'!$E$42</f>
        <v>0</v>
      </c>
      <c r="J55" s="275">
        <f>'ORDER FORM'!$F$42</f>
        <v>0</v>
      </c>
      <c r="K55">
        <f>'ORDER FORM'!$Q$10</f>
        <v>0</v>
      </c>
      <c r="N55" t="str">
        <f>IF(ISBLANK('ORDER FORM'!$B$42),"",'ORDER FORM'!$B$42)</f>
        <v/>
      </c>
      <c r="O55" t="str">
        <f>IF(ISBLANK('ORDER FORM'!$C$42),"",'ORDER FORM'!$C$42)</f>
        <v/>
      </c>
      <c r="P55" t="s">
        <v>245</v>
      </c>
      <c r="U55" t="str">
        <f>'ORDER FORM'!$G$42</f>
        <v>frame only</v>
      </c>
      <c r="X55" s="91">
        <f>'Cut List'!H78</f>
        <v>0</v>
      </c>
      <c r="Y55" s="91">
        <f>'Cut List'!E78</f>
        <v>0</v>
      </c>
    </row>
    <row r="56" spans="1:25" ht="12.75">
      <c r="A56" s="276">
        <f>'ORDER FORM'!$D$43</f>
        <v>0</v>
      </c>
      <c r="B56" t="str">
        <f>'ORDER FORM'!$D$7</f>
        <v>Cabinetmart Ic.</v>
      </c>
      <c r="C56">
        <f>'ORDER FORM'!$E$4</f>
        <v>0</v>
      </c>
      <c r="D56" s="276">
        <f>'ORDER FORM'!$D$43</f>
        <v>0</v>
      </c>
      <c r="E56">
        <f>'ORDER FORM'!$D$8</f>
        <v>0</v>
      </c>
      <c r="F56" t="s">
        <v>155</v>
      </c>
      <c r="G56">
        <f>'ORDER FORM'!$D$10</f>
        <v>0</v>
      </c>
      <c r="H56" s="246">
        <f>'ORDER FORM'!$J$10</f>
        <v>0</v>
      </c>
      <c r="I56" s="275">
        <f>'ORDER FORM'!$E$43</f>
        <v>0</v>
      </c>
      <c r="J56" s="275">
        <f>'ORDER FORM'!$F$43</f>
        <v>0</v>
      </c>
      <c r="K56">
        <f>'ORDER FORM'!$Q$10</f>
        <v>0</v>
      </c>
      <c r="N56" t="str">
        <f>IF(ISBLANK('ORDER FORM'!$B$43),"",'ORDER FORM'!$B$43)</f>
        <v/>
      </c>
      <c r="O56" t="str">
        <f>IF(ISBLANK('ORDER FORM'!$C$43),"",'ORDER FORM'!$C$43)</f>
        <v/>
      </c>
      <c r="P56" t="s">
        <v>245</v>
      </c>
      <c r="U56" t="str">
        <f>'ORDER FORM'!$G$43</f>
        <v>frame only</v>
      </c>
      <c r="X56" s="91">
        <f>'Cut List'!H79</f>
        <v>0</v>
      </c>
      <c r="Y56" s="91">
        <f>'Cut List'!E79</f>
        <v>0</v>
      </c>
    </row>
    <row r="57" spans="1:25" ht="12.75">
      <c r="A57" s="276">
        <f>'ORDER FORM'!$D$44</f>
        <v>0</v>
      </c>
      <c r="B57" t="str">
        <f>'ORDER FORM'!$D$7</f>
        <v>Cabinetmart Ic.</v>
      </c>
      <c r="C57">
        <f>'ORDER FORM'!$E$4</f>
        <v>0</v>
      </c>
      <c r="D57" s="276">
        <f>'ORDER FORM'!$D$44</f>
        <v>0</v>
      </c>
      <c r="E57">
        <f>'ORDER FORM'!$D$8</f>
        <v>0</v>
      </c>
      <c r="F57" t="s">
        <v>155</v>
      </c>
      <c r="G57">
        <f>'ORDER FORM'!$D$10</f>
        <v>0</v>
      </c>
      <c r="H57" s="246">
        <f>'ORDER FORM'!$J$10</f>
        <v>0</v>
      </c>
      <c r="I57" s="275">
        <f>'ORDER FORM'!$E$44</f>
        <v>0</v>
      </c>
      <c r="J57" s="275">
        <f>'ORDER FORM'!$F$44</f>
        <v>0</v>
      </c>
      <c r="K57">
        <f>'ORDER FORM'!$Q$10</f>
        <v>0</v>
      </c>
      <c r="N57" t="str">
        <f>IF(ISBLANK('ORDER FORM'!$B$44),"",'ORDER FORM'!$B$44)</f>
        <v/>
      </c>
      <c r="O57" t="str">
        <f>IF(ISBLANK('ORDER FORM'!$C$44),"",'ORDER FORM'!$C$44)</f>
        <v/>
      </c>
      <c r="P57" t="s">
        <v>245</v>
      </c>
      <c r="U57" t="str">
        <f>'ORDER FORM'!$G$44</f>
        <v>frame only</v>
      </c>
      <c r="X57" s="91">
        <f>'Cut List'!H80</f>
        <v>0</v>
      </c>
      <c r="Y57" s="91">
        <f>'Cut List'!E80</f>
        <v>0</v>
      </c>
    </row>
    <row r="58" spans="1:27" ht="12.75">
      <c r="A58" s="276">
        <f>'ORDER FORM'!$O$47</f>
        <v>0</v>
      </c>
      <c r="B58" t="str">
        <f>'ORDER FORM'!$D$7</f>
        <v>Cabinetmart Ic.</v>
      </c>
      <c r="C58">
        <f>'ORDER FORM'!$E$4</f>
        <v>0</v>
      </c>
      <c r="D58" s="276">
        <f>'ORDER FORM'!$O$47</f>
        <v>0</v>
      </c>
      <c r="E58">
        <f>'ORDER FORM'!$D$8</f>
        <v>0</v>
      </c>
      <c r="F58" t="s">
        <v>27</v>
      </c>
      <c r="G58">
        <f>'ORDER FORM'!$D$10</f>
        <v>0</v>
      </c>
      <c r="H58" s="246">
        <f>'ORDER FORM'!$J$10</f>
        <v>0</v>
      </c>
      <c r="I58" s="275">
        <f>'ORDER FORM'!$P$47</f>
        <v>0</v>
      </c>
      <c r="J58" s="275">
        <f>'ORDER FORM'!$R$47</f>
        <v>0</v>
      </c>
      <c r="P58" t="s">
        <v>241</v>
      </c>
      <c r="X58" s="91">
        <f>'Cut List'!H64</f>
        <v>0</v>
      </c>
      <c r="Y58" s="91">
        <f>'Cut List'!E64</f>
        <v>0</v>
      </c>
      <c r="Z58" s="91">
        <f>'Cut List'!Q64</f>
        <v>0</v>
      </c>
      <c r="AA58" s="91">
        <f>'Cut List'!R64</f>
        <v>0</v>
      </c>
    </row>
    <row r="59" spans="1:27" ht="12.75">
      <c r="A59" s="276">
        <f>'ORDER FORM'!$O$48</f>
        <v>0</v>
      </c>
      <c r="B59" t="str">
        <f>'ORDER FORM'!$D$7</f>
        <v>Cabinetmart Ic.</v>
      </c>
      <c r="C59">
        <f>'ORDER FORM'!$E$4</f>
        <v>0</v>
      </c>
      <c r="D59" s="276">
        <f>'ORDER FORM'!$O$48</f>
        <v>0</v>
      </c>
      <c r="E59">
        <f>'ORDER FORM'!$D$8</f>
        <v>0</v>
      </c>
      <c r="F59" t="s">
        <v>27</v>
      </c>
      <c r="G59">
        <f>'ORDER FORM'!$D$10</f>
        <v>0</v>
      </c>
      <c r="H59" s="246">
        <f>'ORDER FORM'!$J$10</f>
        <v>0</v>
      </c>
      <c r="I59" s="275">
        <f>'ORDER FORM'!$P$48</f>
        <v>0</v>
      </c>
      <c r="J59" s="275">
        <f>'ORDER FORM'!$R$48</f>
        <v>0</v>
      </c>
      <c r="P59" t="s">
        <v>241</v>
      </c>
      <c r="X59" s="91">
        <f>'Cut List'!H65</f>
        <v>0</v>
      </c>
      <c r="Y59" s="91">
        <f>'Cut List'!E65</f>
        <v>0</v>
      </c>
      <c r="Z59" s="91">
        <f>'Cut List'!Q65</f>
        <v>0</v>
      </c>
      <c r="AA59" s="91">
        <f>'Cut List'!R65</f>
        <v>0</v>
      </c>
    </row>
    <row r="60" spans="1:27" ht="12.75">
      <c r="A60" s="276">
        <f>'ORDER FORM'!$O$49</f>
        <v>0</v>
      </c>
      <c r="B60" t="str">
        <f>'ORDER FORM'!$D$7</f>
        <v>Cabinetmart Ic.</v>
      </c>
      <c r="C60">
        <f>'ORDER FORM'!$E$4</f>
        <v>0</v>
      </c>
      <c r="D60" s="276">
        <f>'ORDER FORM'!$O$49</f>
        <v>0</v>
      </c>
      <c r="E60">
        <f>'ORDER FORM'!$D$8</f>
        <v>0</v>
      </c>
      <c r="F60" t="s">
        <v>27</v>
      </c>
      <c r="G60">
        <f>'ORDER FORM'!$D$10</f>
        <v>0</v>
      </c>
      <c r="H60" s="246">
        <f>'ORDER FORM'!$J$10</f>
        <v>0</v>
      </c>
      <c r="I60" s="275">
        <f>'ORDER FORM'!$P$49</f>
        <v>0</v>
      </c>
      <c r="J60" s="275">
        <f>'ORDER FORM'!$R$49</f>
        <v>0</v>
      </c>
      <c r="P60" t="s">
        <v>241</v>
      </c>
      <c r="X60" s="91">
        <f>'Cut List'!H66</f>
        <v>0</v>
      </c>
      <c r="Y60" s="91">
        <f>'Cut List'!E66</f>
        <v>0</v>
      </c>
      <c r="Z60" s="91">
        <f>'Cut List'!Q66</f>
        <v>0</v>
      </c>
      <c r="AA60" s="91">
        <f>'Cut List'!R66</f>
        <v>0</v>
      </c>
    </row>
    <row r="61" spans="1:27" ht="12.75">
      <c r="A61" s="276">
        <f>'ORDER FORM'!$O$50</f>
        <v>0</v>
      </c>
      <c r="B61" t="str">
        <f>'ORDER FORM'!$D$7</f>
        <v>Cabinetmart Ic.</v>
      </c>
      <c r="C61">
        <f>'ORDER FORM'!$E$4</f>
        <v>0</v>
      </c>
      <c r="D61" s="276">
        <f>'ORDER FORM'!$O$50</f>
        <v>0</v>
      </c>
      <c r="E61">
        <f>'ORDER FORM'!$D$8</f>
        <v>0</v>
      </c>
      <c r="F61" t="s">
        <v>27</v>
      </c>
      <c r="G61">
        <f>'ORDER FORM'!$D$10</f>
        <v>0</v>
      </c>
      <c r="H61" s="246">
        <f>'ORDER FORM'!$J$10</f>
        <v>0</v>
      </c>
      <c r="I61" s="275">
        <f>'ORDER FORM'!$P$50</f>
        <v>0</v>
      </c>
      <c r="J61" s="275">
        <f>'ORDER FORM'!$R$50</f>
        <v>0</v>
      </c>
      <c r="P61" t="s">
        <v>241</v>
      </c>
      <c r="X61" s="91">
        <f>'Cut List'!H67</f>
        <v>0</v>
      </c>
      <c r="Y61" s="91">
        <f>'Cut List'!E67</f>
        <v>0</v>
      </c>
      <c r="Z61" s="91">
        <f>'Cut List'!Q67</f>
        <v>0</v>
      </c>
      <c r="AA61" s="91">
        <f>'Cut List'!R67</f>
        <v>0</v>
      </c>
    </row>
    <row r="62" spans="1:27" ht="12.75">
      <c r="A62" s="276">
        <f>'ORDER FORM'!$O$51</f>
        <v>0</v>
      </c>
      <c r="B62" t="str">
        <f>'ORDER FORM'!$D$7</f>
        <v>Cabinetmart Ic.</v>
      </c>
      <c r="C62">
        <f>'ORDER FORM'!$E$4</f>
        <v>0</v>
      </c>
      <c r="D62" s="276">
        <f>'ORDER FORM'!$O$51</f>
        <v>0</v>
      </c>
      <c r="E62">
        <f>'ORDER FORM'!$D$8</f>
        <v>0</v>
      </c>
      <c r="F62" t="s">
        <v>27</v>
      </c>
      <c r="G62">
        <f>'ORDER FORM'!$D$10</f>
        <v>0</v>
      </c>
      <c r="H62" s="246">
        <f>'ORDER FORM'!$J$10</f>
        <v>0</v>
      </c>
      <c r="I62" s="275">
        <f>'ORDER FORM'!$P$51</f>
        <v>0</v>
      </c>
      <c r="J62" s="275">
        <f>'ORDER FORM'!$R$51</f>
        <v>0</v>
      </c>
      <c r="P62" t="s">
        <v>241</v>
      </c>
      <c r="X62" s="91">
        <f>'Cut List'!H68</f>
        <v>0</v>
      </c>
      <c r="Y62" s="91">
        <f>'Cut List'!E68</f>
        <v>0</v>
      </c>
      <c r="Z62" s="91">
        <f>'Cut List'!Q68</f>
        <v>0</v>
      </c>
      <c r="AA62" s="91">
        <f>'Cut List'!R68</f>
        <v>0</v>
      </c>
    </row>
    <row r="63" spans="1:27" ht="12.75">
      <c r="A63" s="276">
        <f>'ORDER FORM'!$O$52</f>
        <v>0</v>
      </c>
      <c r="B63" t="str">
        <f>'ORDER FORM'!$D$7</f>
        <v>Cabinetmart Ic.</v>
      </c>
      <c r="C63">
        <f>'ORDER FORM'!$E$4</f>
        <v>0</v>
      </c>
      <c r="D63" s="276">
        <f>'ORDER FORM'!$O$52</f>
        <v>0</v>
      </c>
      <c r="E63">
        <f>'ORDER FORM'!$D$8</f>
        <v>0</v>
      </c>
      <c r="F63" t="s">
        <v>27</v>
      </c>
      <c r="G63">
        <f>'ORDER FORM'!$D$10</f>
        <v>0</v>
      </c>
      <c r="H63" s="246">
        <f>'ORDER FORM'!$J$10</f>
        <v>0</v>
      </c>
      <c r="I63" s="275">
        <f>'ORDER FORM'!$P$52</f>
        <v>0</v>
      </c>
      <c r="J63" s="275">
        <f>'ORDER FORM'!$R$52</f>
        <v>0</v>
      </c>
      <c r="P63" t="s">
        <v>241</v>
      </c>
      <c r="X63" s="91">
        <f>'Cut List'!H69</f>
        <v>0</v>
      </c>
      <c r="Y63" s="91">
        <f>'Cut List'!E69</f>
        <v>0</v>
      </c>
      <c r="Z63" s="91">
        <f>'Cut List'!Q69</f>
        <v>0</v>
      </c>
      <c r="AA63" s="91">
        <f>'Cut List'!R69</f>
        <v>0</v>
      </c>
    </row>
    <row r="64" spans="1:27" ht="12.75">
      <c r="A64" s="276">
        <f>'ORDER FORM'!$O$53</f>
        <v>0</v>
      </c>
      <c r="B64" t="str">
        <f>'ORDER FORM'!$D$7</f>
        <v>Cabinetmart Ic.</v>
      </c>
      <c r="C64">
        <f>'ORDER FORM'!$E$4</f>
        <v>0</v>
      </c>
      <c r="D64" s="276">
        <f>'ORDER FORM'!$O$53</f>
        <v>0</v>
      </c>
      <c r="E64">
        <f>'ORDER FORM'!$D$8</f>
        <v>0</v>
      </c>
      <c r="F64" t="s">
        <v>27</v>
      </c>
      <c r="G64">
        <f>'ORDER FORM'!$D$10</f>
        <v>0</v>
      </c>
      <c r="H64" s="246">
        <f>'ORDER FORM'!$J$10</f>
        <v>0</v>
      </c>
      <c r="I64" s="275">
        <f>'ORDER FORM'!$P$53</f>
        <v>0</v>
      </c>
      <c r="J64" s="275">
        <f>'ORDER FORM'!$R$53</f>
        <v>0</v>
      </c>
      <c r="P64" t="s">
        <v>241</v>
      </c>
      <c r="X64" s="91">
        <f>'Cut List'!H70</f>
        <v>0</v>
      </c>
      <c r="Y64" s="91">
        <f>'Cut List'!E70</f>
        <v>0</v>
      </c>
      <c r="Z64" s="91">
        <f>'Cut List'!Q70</f>
        <v>0</v>
      </c>
      <c r="AA64" s="91">
        <f>'Cut List'!R70</f>
        <v>0</v>
      </c>
    </row>
    <row r="65" spans="1:27" ht="12.75">
      <c r="A65" s="276">
        <f>'ORDER FORM'!$O$54</f>
        <v>0</v>
      </c>
      <c r="B65" t="str">
        <f>'ORDER FORM'!$D$7</f>
        <v>Cabinetmart Ic.</v>
      </c>
      <c r="C65">
        <f>'ORDER FORM'!$E$4</f>
        <v>0</v>
      </c>
      <c r="D65" s="276">
        <f>'ORDER FORM'!$O$54</f>
        <v>0</v>
      </c>
      <c r="E65">
        <f>'ORDER FORM'!$D$8</f>
        <v>0</v>
      </c>
      <c r="F65" t="s">
        <v>27</v>
      </c>
      <c r="G65">
        <f>'ORDER FORM'!$D$10</f>
        <v>0</v>
      </c>
      <c r="H65" s="246">
        <f>'ORDER FORM'!$J$10</f>
        <v>0</v>
      </c>
      <c r="I65" s="275">
        <f>'ORDER FORM'!$P$54</f>
        <v>0</v>
      </c>
      <c r="J65" s="275">
        <f>'ORDER FORM'!$R$54</f>
        <v>0</v>
      </c>
      <c r="P65" t="s">
        <v>241</v>
      </c>
      <c r="X65" s="91">
        <f>'Cut List'!H71</f>
        <v>0</v>
      </c>
      <c r="Y65" s="91">
        <f>'Cut List'!E71</f>
        <v>0</v>
      </c>
      <c r="Z65" s="91">
        <f>'Cut List'!Q71</f>
        <v>0</v>
      </c>
      <c r="AA65" s="91">
        <f>'Cut List'!R71</f>
        <v>0</v>
      </c>
    </row>
    <row r="66" spans="1:27" ht="12.75">
      <c r="A66" s="276">
        <f>'ORDER FORM'!$O$55</f>
        <v>0</v>
      </c>
      <c r="B66" t="str">
        <f>'ORDER FORM'!$D$7</f>
        <v>Cabinetmart Ic.</v>
      </c>
      <c r="C66">
        <f>'ORDER FORM'!$E$4</f>
        <v>0</v>
      </c>
      <c r="D66" s="276">
        <f>'ORDER FORM'!$O$55</f>
        <v>0</v>
      </c>
      <c r="E66">
        <f>'ORDER FORM'!$D$8</f>
        <v>0</v>
      </c>
      <c r="F66" t="s">
        <v>27</v>
      </c>
      <c r="G66">
        <f>'ORDER FORM'!$D$10</f>
        <v>0</v>
      </c>
      <c r="H66" s="246">
        <f>'ORDER FORM'!$J$10</f>
        <v>0</v>
      </c>
      <c r="I66" s="275">
        <f>'ORDER FORM'!$P$55</f>
        <v>0</v>
      </c>
      <c r="J66" s="275">
        <f>'ORDER FORM'!$R$55</f>
        <v>0</v>
      </c>
      <c r="P66" t="s">
        <v>241</v>
      </c>
      <c r="X66" s="91">
        <f>'Cut List'!H72</f>
        <v>0</v>
      </c>
      <c r="Y66" s="91">
        <f>'Cut List'!E72</f>
        <v>0</v>
      </c>
      <c r="Z66" s="91">
        <f>'Cut List'!Q72</f>
        <v>0</v>
      </c>
      <c r="AA66" s="91">
        <f>'Cut List'!R72</f>
        <v>0</v>
      </c>
    </row>
    <row r="67" spans="1:27" ht="12.75">
      <c r="A67" s="276">
        <f>'ORDER FORM'!$O$56</f>
        <v>0</v>
      </c>
      <c r="B67" t="str">
        <f>'ORDER FORM'!$D$7</f>
        <v>Cabinetmart Ic.</v>
      </c>
      <c r="C67">
        <f>'ORDER FORM'!$E$4</f>
        <v>0</v>
      </c>
      <c r="D67" s="276">
        <f>'ORDER FORM'!$O$56</f>
        <v>0</v>
      </c>
      <c r="E67">
        <f>'ORDER FORM'!$D$8</f>
        <v>0</v>
      </c>
      <c r="F67" t="s">
        <v>27</v>
      </c>
      <c r="G67">
        <f>'ORDER FORM'!$D$10</f>
        <v>0</v>
      </c>
      <c r="H67" s="246">
        <f>'ORDER FORM'!$J$10</f>
        <v>0</v>
      </c>
      <c r="I67" s="275">
        <f>'ORDER FORM'!$P$56</f>
        <v>0</v>
      </c>
      <c r="J67" s="275">
        <f>'ORDER FORM'!$R$56</f>
        <v>0</v>
      </c>
      <c r="P67" t="s">
        <v>241</v>
      </c>
      <c r="X67" s="91">
        <f>'Cut List'!H73</f>
        <v>0</v>
      </c>
      <c r="Y67" s="91">
        <f>'Cut List'!E73</f>
        <v>0</v>
      </c>
      <c r="Z67" s="91">
        <f>'Cut List'!Q73</f>
        <v>0</v>
      </c>
      <c r="AA67" s="91">
        <f>'Cut List'!R73</f>
        <v>0</v>
      </c>
    </row>
    <row r="68" spans="1:16" ht="12.75">
      <c r="A68" s="91">
        <f>'ORDER FORM'!$H$48</f>
        <v>0</v>
      </c>
      <c r="B68" t="str">
        <f>'ORDER FORM'!$D$7</f>
        <v>Cabinetmart Ic.</v>
      </c>
      <c r="C68">
        <f>'ORDER FORM'!$E$4</f>
        <v>0</v>
      </c>
      <c r="D68" s="91">
        <f>'ORDER FORM'!$H$48</f>
        <v>0</v>
      </c>
      <c r="E68">
        <f>'ORDER FORM'!$D$8</f>
        <v>0</v>
      </c>
      <c r="F68" t="s">
        <v>28</v>
      </c>
      <c r="G68">
        <f>'ORDER FORM'!$L$48</f>
        <v>0</v>
      </c>
      <c r="H68" s="246">
        <f>'ORDER FORM'!$J$10</f>
        <v>0</v>
      </c>
      <c r="I68" s="275">
        <f>'ORDER FORM'!$I$48</f>
        <v>0</v>
      </c>
      <c r="J68" s="275">
        <f>'ORDER FORM'!$K$48</f>
        <v>0</v>
      </c>
      <c r="L68" t="str">
        <f>'ORDER FORM'!$K$46</f>
        <v>White backs</v>
      </c>
      <c r="P68" t="s">
        <v>374</v>
      </c>
    </row>
    <row r="69" spans="1:16" ht="12.75">
      <c r="A69" s="91">
        <f>'ORDER FORM'!$H$49</f>
        <v>0</v>
      </c>
      <c r="B69" t="str">
        <f>'ORDER FORM'!$D$7</f>
        <v>Cabinetmart Ic.</v>
      </c>
      <c r="C69">
        <f>'ORDER FORM'!$E$4</f>
        <v>0</v>
      </c>
      <c r="D69" s="91">
        <f>'ORDER FORM'!$H$49</f>
        <v>0</v>
      </c>
      <c r="E69">
        <f>'ORDER FORM'!$D$8</f>
        <v>0</v>
      </c>
      <c r="F69" t="s">
        <v>28</v>
      </c>
      <c r="G69">
        <f>'ORDER FORM'!$L$49</f>
        <v>0</v>
      </c>
      <c r="H69" s="246">
        <f>'ORDER FORM'!$J$10</f>
        <v>0</v>
      </c>
      <c r="I69" s="275">
        <f>'ORDER FORM'!$I$49</f>
        <v>0</v>
      </c>
      <c r="J69" s="275">
        <f>'ORDER FORM'!$K$49</f>
        <v>0</v>
      </c>
      <c r="L69" s="246" t="str">
        <f>'ORDER FORM'!$K$46</f>
        <v>White backs</v>
      </c>
      <c r="P69" t="s">
        <v>374</v>
      </c>
    </row>
    <row r="70" spans="1:16" ht="12.75">
      <c r="A70" s="91">
        <f>'ORDER FORM'!$H$50</f>
        <v>0</v>
      </c>
      <c r="B70" t="str">
        <f>'ORDER FORM'!$D$7</f>
        <v>Cabinetmart Ic.</v>
      </c>
      <c r="C70">
        <f>'ORDER FORM'!$E$4</f>
        <v>0</v>
      </c>
      <c r="D70" s="91">
        <f>'ORDER FORM'!$H$50</f>
        <v>0</v>
      </c>
      <c r="E70">
        <f>'ORDER FORM'!$D$8</f>
        <v>0</v>
      </c>
      <c r="F70" t="s">
        <v>28</v>
      </c>
      <c r="G70">
        <f>'ORDER FORM'!$L$50</f>
        <v>0</v>
      </c>
      <c r="H70" s="246">
        <f>'ORDER FORM'!$J$10</f>
        <v>0</v>
      </c>
      <c r="I70" s="275">
        <f>'ORDER FORM'!$I$50</f>
        <v>0</v>
      </c>
      <c r="J70" s="275">
        <f>'ORDER FORM'!$K$50</f>
        <v>0</v>
      </c>
      <c r="L70" s="246" t="str">
        <f>'ORDER FORM'!$K$46</f>
        <v>White backs</v>
      </c>
      <c r="P70" t="s">
        <v>374</v>
      </c>
    </row>
    <row r="71" spans="1:16" ht="12.75">
      <c r="A71" s="91">
        <f>'ORDER FORM'!$H$54</f>
        <v>0</v>
      </c>
      <c r="B71" t="str">
        <f>'ORDER FORM'!$D$7</f>
        <v>Cabinetmart Ic.</v>
      </c>
      <c r="C71">
        <f>'ORDER FORM'!$E$4</f>
        <v>0</v>
      </c>
      <c r="D71" s="91">
        <f>'ORDER FORM'!$H$54</f>
        <v>0</v>
      </c>
      <c r="E71">
        <f>'ORDER FORM'!$D$8</f>
        <v>0</v>
      </c>
      <c r="F71" s="246" t="s">
        <v>119</v>
      </c>
      <c r="G71" t="str">
        <f>'ORDER FORM'!$L$54</f>
        <v>5/8"</v>
      </c>
      <c r="H71" s="246">
        <f>'ORDER FORM'!$J$10</f>
        <v>0</v>
      </c>
      <c r="I71" s="275">
        <f>'ORDER FORM'!$I$54</f>
        <v>0</v>
      </c>
      <c r="J71" s="276">
        <f>'ORDER FORM'!$K$54</f>
        <v>0</v>
      </c>
      <c r="L71" t="str">
        <f>'ORDER FORM'!$K$52</f>
        <v>White backs</v>
      </c>
      <c r="P71" s="246" t="s">
        <v>120</v>
      </c>
    </row>
    <row r="72" spans="1:16" ht="12.75">
      <c r="A72" s="91">
        <f>'ORDER FORM'!$H$55</f>
        <v>0</v>
      </c>
      <c r="B72" t="str">
        <f>'ORDER FORM'!$D$7</f>
        <v>Cabinetmart Ic.</v>
      </c>
      <c r="C72">
        <f>'ORDER FORM'!$E$4</f>
        <v>0</v>
      </c>
      <c r="D72" s="91">
        <f>'ORDER FORM'!$H$55</f>
        <v>0</v>
      </c>
      <c r="E72">
        <f>'ORDER FORM'!$D$8</f>
        <v>0</v>
      </c>
      <c r="F72" s="246" t="s">
        <v>119</v>
      </c>
      <c r="G72" t="str">
        <f>'ORDER FORM'!$L$55</f>
        <v>5/8"</v>
      </c>
      <c r="H72" s="246">
        <f>'ORDER FORM'!$J$10</f>
        <v>0</v>
      </c>
      <c r="I72" s="275">
        <f>'ORDER FORM'!$I$55</f>
        <v>0</v>
      </c>
      <c r="J72" s="276">
        <f>'ORDER FORM'!$K$55</f>
        <v>0</v>
      </c>
      <c r="L72" s="246" t="str">
        <f>'ORDER FORM'!$K$52</f>
        <v>White backs</v>
      </c>
      <c r="P72" s="246" t="s">
        <v>120</v>
      </c>
    </row>
    <row r="73" spans="1:16" ht="12.75">
      <c r="A73" s="91">
        <f>'ORDER FORM'!$H$56</f>
        <v>0</v>
      </c>
      <c r="B73" t="str">
        <f>'ORDER FORM'!$D$7</f>
        <v>Cabinetmart Ic.</v>
      </c>
      <c r="C73">
        <f>'ORDER FORM'!$E$4</f>
        <v>0</v>
      </c>
      <c r="D73" s="91">
        <f>'ORDER FORM'!$H$56</f>
        <v>0</v>
      </c>
      <c r="E73">
        <f>'ORDER FORM'!$D$8</f>
        <v>0</v>
      </c>
      <c r="F73" s="246" t="s">
        <v>119</v>
      </c>
      <c r="G73" t="str">
        <f>'ORDER FORM'!$L$56</f>
        <v>5/8"</v>
      </c>
      <c r="H73" s="246">
        <f>'ORDER FORM'!$J$10</f>
        <v>0</v>
      </c>
      <c r="I73" s="275">
        <f>'ORDER FORM'!$I$56</f>
        <v>0</v>
      </c>
      <c r="J73" s="276">
        <f>'ORDER FORM'!$K$56</f>
        <v>0</v>
      </c>
      <c r="L73" s="246" t="str">
        <f>'ORDER FORM'!$K$52</f>
        <v>White backs</v>
      </c>
      <c r="P73" s="246" t="s">
        <v>120</v>
      </c>
    </row>
    <row r="74" spans="1:16" ht="12.75">
      <c r="A74" s="91">
        <f>'ORDER FORM'!$H$57</f>
        <v>0</v>
      </c>
      <c r="B74" t="str">
        <f>'ORDER FORM'!$D$7</f>
        <v>Cabinetmart Ic.</v>
      </c>
      <c r="C74">
        <f>'ORDER FORM'!$E$4</f>
        <v>0</v>
      </c>
      <c r="D74" s="91">
        <f>'ORDER FORM'!$H$57</f>
        <v>0</v>
      </c>
      <c r="E74">
        <f>'ORDER FORM'!$D$8</f>
        <v>0</v>
      </c>
      <c r="F74" s="246" t="s">
        <v>119</v>
      </c>
      <c r="G74" t="str">
        <f>'ORDER FORM'!$L$57</f>
        <v>5/8"</v>
      </c>
      <c r="H74" s="246">
        <f>'ORDER FORM'!$J$10</f>
        <v>0</v>
      </c>
      <c r="I74" s="275">
        <f>'ORDER FORM'!$I$57</f>
        <v>0</v>
      </c>
      <c r="J74" s="276">
        <f>'ORDER FORM'!$K$57</f>
        <v>0</v>
      </c>
      <c r="L74" s="246" t="str">
        <f>'ORDER FORM'!$K$52</f>
        <v>White backs</v>
      </c>
      <c r="P74" s="246" t="s">
        <v>120</v>
      </c>
    </row>
    <row r="75" spans="1:16" ht="12.75">
      <c r="A75" s="91">
        <f>'ORDER FORM'!$H$58</f>
        <v>0</v>
      </c>
      <c r="B75" t="str">
        <f>'ORDER FORM'!$D$7</f>
        <v>Cabinetmart Ic.</v>
      </c>
      <c r="C75">
        <f>'ORDER FORM'!$E$4</f>
        <v>0</v>
      </c>
      <c r="D75" s="91">
        <f>'ORDER FORM'!$H$58</f>
        <v>0</v>
      </c>
      <c r="E75">
        <f>'ORDER FORM'!$D$8</f>
        <v>0</v>
      </c>
      <c r="F75" s="246" t="s">
        <v>119</v>
      </c>
      <c r="G75" t="str">
        <f>'ORDER FORM'!$L$58</f>
        <v>5/8"</v>
      </c>
      <c r="H75" s="246">
        <f>'ORDER FORM'!$J$10</f>
        <v>0</v>
      </c>
      <c r="I75" s="275">
        <f>'ORDER FORM'!$I$58</f>
        <v>0</v>
      </c>
      <c r="J75" s="276">
        <f>'ORDER FORM'!$K$58</f>
        <v>0</v>
      </c>
      <c r="L75" s="246" t="str">
        <f>'ORDER FORM'!$K$52</f>
        <v>White backs</v>
      </c>
      <c r="P75" s="246" t="s">
        <v>120</v>
      </c>
    </row>
    <row r="76" spans="1:16" ht="12.75">
      <c r="A76" s="91">
        <f>'ORDER FORM'!$H$62</f>
        <v>0</v>
      </c>
      <c r="B76" s="246" t="str">
        <f>'ORDER FORM'!$D$7</f>
        <v>Cabinetmart Ic.</v>
      </c>
      <c r="C76" s="246">
        <f>'ORDER FORM'!$E$4</f>
        <v>0</v>
      </c>
      <c r="D76" s="91">
        <f>'ORDER FORM'!$H$62</f>
        <v>0</v>
      </c>
      <c r="E76" s="246">
        <f>'ORDER FORM'!$D$8</f>
        <v>0</v>
      </c>
      <c r="F76" s="246" t="s">
        <v>121</v>
      </c>
      <c r="G76">
        <f>'ORDER FORM'!$L$62</f>
        <v>0</v>
      </c>
      <c r="H76" s="246">
        <f>'ORDER FORM'!$J$10</f>
        <v>0</v>
      </c>
      <c r="I76" s="275">
        <f>'ORDER FORM'!$I$62</f>
        <v>0</v>
      </c>
      <c r="J76" s="276">
        <f>'ORDER FORM'!$K$62</f>
        <v>0</v>
      </c>
      <c r="L76" s="246" t="str">
        <f>'ORDER FORM'!$K$60</f>
        <v>White backs</v>
      </c>
      <c r="P76" s="246" t="s">
        <v>122</v>
      </c>
    </row>
    <row r="77" spans="1:16" ht="12.75">
      <c r="A77" s="91">
        <f>'ORDER FORM'!$H$63</f>
        <v>0</v>
      </c>
      <c r="B77" s="246" t="str">
        <f>'ORDER FORM'!$D$7</f>
        <v>Cabinetmart Ic.</v>
      </c>
      <c r="C77" s="246">
        <f>'ORDER FORM'!$E$4</f>
        <v>0</v>
      </c>
      <c r="D77" s="91">
        <f>'ORDER FORM'!$H$63</f>
        <v>0</v>
      </c>
      <c r="E77" s="246">
        <f>'ORDER FORM'!$D$8</f>
        <v>0</v>
      </c>
      <c r="F77" s="246" t="s">
        <v>121</v>
      </c>
      <c r="G77" s="246">
        <f>'ORDER FORM'!$L$63</f>
        <v>0</v>
      </c>
      <c r="H77" s="246">
        <f>'ORDER FORM'!$J$10</f>
        <v>0</v>
      </c>
      <c r="I77" s="275">
        <f>'ORDER FORM'!$I$63</f>
        <v>0</v>
      </c>
      <c r="J77" s="276">
        <f>'ORDER FORM'!$K$63</f>
        <v>0</v>
      </c>
      <c r="K77" s="246"/>
      <c r="L77" s="246" t="str">
        <f>'ORDER FORM'!$K$60</f>
        <v>White backs</v>
      </c>
      <c r="M77" s="246"/>
      <c r="N77" s="246"/>
      <c r="O77" s="246"/>
      <c r="P77" s="246" t="s">
        <v>122</v>
      </c>
    </row>
    <row r="78" spans="1:16" ht="12.75">
      <c r="A78" s="91" t="e">
        <f>#REF!</f>
        <v>#REF!</v>
      </c>
      <c r="B78" s="246" t="str">
        <f>'ORDER FORM'!$D$7</f>
        <v>Cabinetmart Ic.</v>
      </c>
      <c r="C78" s="246">
        <f>'ORDER FORM'!$E$4</f>
        <v>0</v>
      </c>
      <c r="D78" s="91" t="e">
        <f>#REF!</f>
        <v>#REF!</v>
      </c>
      <c r="E78" s="246">
        <f>'ORDER FORM'!$D$8</f>
        <v>0</v>
      </c>
      <c r="F78" s="246" t="s">
        <v>121</v>
      </c>
      <c r="G78" s="246" t="e">
        <f>#REF!</f>
        <v>#REF!</v>
      </c>
      <c r="H78" s="246">
        <f>'ORDER FORM'!$J$10</f>
        <v>0</v>
      </c>
      <c r="I78" s="275" t="e">
        <f>#REF!</f>
        <v>#REF!</v>
      </c>
      <c r="J78" s="276" t="e">
        <f>#REF!</f>
        <v>#REF!</v>
      </c>
      <c r="K78" s="246"/>
      <c r="L78" s="246" t="str">
        <f>'ORDER FORM'!$K$60</f>
        <v>White backs</v>
      </c>
      <c r="M78" s="246"/>
      <c r="N78" s="246"/>
      <c r="O78" s="246"/>
      <c r="P78" s="246" t="s">
        <v>122</v>
      </c>
    </row>
    <row r="79" spans="1:16" ht="12.75">
      <c r="A79" s="91" t="e">
        <f>#REF!</f>
        <v>#REF!</v>
      </c>
      <c r="B79" s="246" t="str">
        <f>'ORDER FORM'!$D$7</f>
        <v>Cabinetmart Ic.</v>
      </c>
      <c r="C79" s="246">
        <f>'ORDER FORM'!$E$4</f>
        <v>0</v>
      </c>
      <c r="D79" s="91" t="e">
        <f>#REF!</f>
        <v>#REF!</v>
      </c>
      <c r="E79" s="246">
        <f>'ORDER FORM'!$D$8</f>
        <v>0</v>
      </c>
      <c r="F79" s="246" t="s">
        <v>121</v>
      </c>
      <c r="G79" s="246" t="e">
        <f>#REF!</f>
        <v>#REF!</v>
      </c>
      <c r="H79" s="246">
        <f>'ORDER FORM'!$J$10</f>
        <v>0</v>
      </c>
      <c r="I79" s="275" t="e">
        <f>#REF!</f>
        <v>#REF!</v>
      </c>
      <c r="J79" s="276" t="e">
        <f>#REF!</f>
        <v>#REF!</v>
      </c>
      <c r="K79" s="246"/>
      <c r="L79" s="246" t="str">
        <f>'ORDER FORM'!$K$60</f>
        <v>White backs</v>
      </c>
      <c r="M79" s="246"/>
      <c r="N79" s="246"/>
      <c r="O79" s="246"/>
      <c r="P79" s="246" t="s">
        <v>122</v>
      </c>
    </row>
    <row r="80" spans="1:16" ht="12.75">
      <c r="A80" s="91">
        <f>'ORDER FORM'!$H$69</f>
        <v>0</v>
      </c>
      <c r="B80" s="246" t="str">
        <f>'ORDER FORM'!$D$7</f>
        <v>Cabinetmart Ic.</v>
      </c>
      <c r="C80" s="246">
        <f>'ORDER FORM'!$E$4</f>
        <v>0</v>
      </c>
      <c r="D80" s="91">
        <f>'ORDER FORM'!$H$69</f>
        <v>0</v>
      </c>
      <c r="E80" s="246">
        <f>'ORDER FORM'!$D$8</f>
        <v>0</v>
      </c>
      <c r="F80" s="246" t="s">
        <v>123</v>
      </c>
      <c r="H80" s="246">
        <f>'ORDER FORM'!$J$10</f>
        <v>0</v>
      </c>
      <c r="I80" s="275">
        <f>'ORDER FORM'!$I$69</f>
        <v>0</v>
      </c>
      <c r="J80" s="276">
        <f>'ORDER FORM'!$K$69</f>
        <v>0</v>
      </c>
      <c r="L80" s="246"/>
      <c r="P80" s="246" t="s">
        <v>124</v>
      </c>
    </row>
    <row r="81" spans="1:16" ht="12.75">
      <c r="A81" s="91">
        <f>'ORDER FORM'!$H$70</f>
        <v>0</v>
      </c>
      <c r="B81" s="246" t="str">
        <f>'ORDER FORM'!$D$7</f>
        <v>Cabinetmart Ic.</v>
      </c>
      <c r="C81" s="246">
        <f>'ORDER FORM'!$E$4</f>
        <v>0</v>
      </c>
      <c r="D81" s="91">
        <f>'ORDER FORM'!$H$70</f>
        <v>0</v>
      </c>
      <c r="E81" s="246">
        <f>'ORDER FORM'!$D$8</f>
        <v>0</v>
      </c>
      <c r="F81" s="246" t="s">
        <v>123</v>
      </c>
      <c r="G81" s="246"/>
      <c r="H81" s="246">
        <f>'ORDER FORM'!$J$10</f>
        <v>0</v>
      </c>
      <c r="I81" s="275">
        <f>'ORDER FORM'!$I$70</f>
        <v>0</v>
      </c>
      <c r="J81" s="276">
        <f>'ORDER FORM'!$K$70</f>
        <v>0</v>
      </c>
      <c r="K81" s="246"/>
      <c r="L81" s="246"/>
      <c r="M81" s="246"/>
      <c r="N81" s="246"/>
      <c r="O81" s="246"/>
      <c r="P81" s="246" t="s">
        <v>124</v>
      </c>
    </row>
    <row r="82" spans="1:16" ht="12.75">
      <c r="A82" s="91">
        <f>'ORDER FORM'!$H$71</f>
        <v>0</v>
      </c>
      <c r="B82" s="246" t="str">
        <f>'ORDER FORM'!$D$7</f>
        <v>Cabinetmart Ic.</v>
      </c>
      <c r="C82" s="246">
        <f>'ORDER FORM'!$E$4</f>
        <v>0</v>
      </c>
      <c r="D82" s="91">
        <f>'ORDER FORM'!$H$71</f>
        <v>0</v>
      </c>
      <c r="E82" s="246">
        <f>'ORDER FORM'!$D$8</f>
        <v>0</v>
      </c>
      <c r="F82" s="246" t="s">
        <v>123</v>
      </c>
      <c r="G82" s="246"/>
      <c r="H82" s="246">
        <f>'ORDER FORM'!$J$10</f>
        <v>0</v>
      </c>
      <c r="I82" s="275">
        <f>'ORDER FORM'!$I$71</f>
        <v>0</v>
      </c>
      <c r="J82" s="276">
        <f>'ORDER FORM'!$K$71</f>
        <v>0</v>
      </c>
      <c r="K82" s="246"/>
      <c r="L82" s="246"/>
      <c r="M82" s="246"/>
      <c r="N82" s="246"/>
      <c r="O82" s="246"/>
      <c r="P82" s="246" t="s">
        <v>124</v>
      </c>
    </row>
  </sheetData>
  <sheetProtection password="CA8A"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Wood Order Form in Imperial</dc:title>
  <dc:subject/>
  <dc:creator>Brian Jones</dc:creator>
  <cp:keywords/>
  <dc:description>Revised Date - September 2006</dc:description>
  <cp:lastModifiedBy>bobs imac</cp:lastModifiedBy>
  <cp:lastPrinted>2015-05-01T12:30:58Z</cp:lastPrinted>
  <dcterms:created xsi:type="dcterms:W3CDTF">2005-01-19T05:31:37Z</dcterms:created>
  <dcterms:modified xsi:type="dcterms:W3CDTF">2015-08-17T17:06:30Z</dcterms:modified>
  <cp:category/>
  <cp:version/>
  <cp:contentType/>
  <cp:contentStatus/>
</cp:coreProperties>
</file>